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ITAIOPOLIS\RUA ODIR ZANELATTO\ODIR ZANELATO - PAVIMENTO INTERTRAVADO\LICITAÇÃO\"/>
    </mc:Choice>
  </mc:AlternateContent>
  <bookViews>
    <workbookView xWindow="-120" yWindow="-120" windowWidth="20736" windowHeight="11160" firstSheet="1" activeTab="1"/>
  </bookViews>
  <sheets>
    <sheet name="TRECHO TOTAL" sheetId="1" state="hidden" r:id="rId1"/>
    <sheet name="RUA" sheetId="2" r:id="rId2"/>
    <sheet name="TRECHO C - D" sheetId="4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2" l="1"/>
  <c r="N14" i="2"/>
  <c r="N13" i="2"/>
  <c r="P19" i="2"/>
  <c r="R19" i="2" s="1"/>
  <c r="V19" i="2" s="1"/>
  <c r="X19" i="2" s="1"/>
  <c r="P21" i="2"/>
  <c r="R21" i="2" s="1"/>
  <c r="P22" i="2"/>
  <c r="R22" i="2" s="1"/>
  <c r="P23" i="2"/>
  <c r="N12" i="2"/>
  <c r="E34" i="2"/>
  <c r="E33" i="2"/>
  <c r="E32" i="2"/>
  <c r="L24" i="2"/>
  <c r="W19" i="2"/>
  <c r="Q19" i="2"/>
  <c r="S19" i="2" s="1"/>
  <c r="T19" i="2"/>
  <c r="Q21" i="2"/>
  <c r="S21" i="2" s="1"/>
  <c r="T21" i="2"/>
  <c r="W21" i="2" s="1"/>
  <c r="Q22" i="2"/>
  <c r="S22" i="2" s="1"/>
  <c r="T22" i="2"/>
  <c r="Q23" i="2"/>
  <c r="S23" i="2"/>
  <c r="T23" i="2"/>
  <c r="W23" i="2"/>
  <c r="R23" i="2" l="1"/>
  <c r="V22" i="2"/>
  <c r="V23" i="2"/>
  <c r="X23" i="2" s="1"/>
  <c r="V21" i="2"/>
  <c r="X21" i="2" s="1"/>
  <c r="W22" i="2"/>
  <c r="X22" i="2" l="1"/>
  <c r="E44" i="1"/>
  <c r="E42" i="1"/>
  <c r="P20" i="2"/>
  <c r="R20" i="2" s="1"/>
  <c r="Q20" i="2"/>
  <c r="S20" i="2" s="1"/>
  <c r="T20" i="2"/>
  <c r="E47" i="1"/>
  <c r="E26" i="4"/>
  <c r="E27" i="4"/>
  <c r="E25" i="4"/>
  <c r="H12" i="4"/>
  <c r="O11" i="4"/>
  <c r="E28" i="4"/>
  <c r="L18" i="4"/>
  <c r="T17" i="4"/>
  <c r="W17" i="4" s="1"/>
  <c r="Q17" i="4"/>
  <c r="S17" i="4" s="1"/>
  <c r="T16" i="4"/>
  <c r="Q16" i="4"/>
  <c r="S16" i="4" s="1"/>
  <c r="T15" i="4"/>
  <c r="P15" i="4"/>
  <c r="R15" i="4" s="1"/>
  <c r="O15" i="4"/>
  <c r="N17" i="4" s="1"/>
  <c r="T14" i="4"/>
  <c r="W14" i="4" s="1"/>
  <c r="Q14" i="4"/>
  <c r="S14" i="4" s="1"/>
  <c r="T13" i="4"/>
  <c r="W13" i="4" s="1"/>
  <c r="P13" i="4"/>
  <c r="R13" i="4" s="1"/>
  <c r="O13" i="4"/>
  <c r="Q13" i="4" s="1"/>
  <c r="T12" i="4"/>
  <c r="W12" i="4" s="1"/>
  <c r="Q12" i="4"/>
  <c r="S12" i="4" s="1"/>
  <c r="F12" i="4"/>
  <c r="T11" i="4"/>
  <c r="W11" i="4" s="1"/>
  <c r="P11" i="4"/>
  <c r="R11" i="4" s="1"/>
  <c r="T18" i="2"/>
  <c r="W18" i="2" s="1"/>
  <c r="Q18" i="2"/>
  <c r="S18" i="2" s="1"/>
  <c r="T17" i="2"/>
  <c r="W17" i="2" s="1"/>
  <c r="P17" i="2"/>
  <c r="R17" i="2" s="1"/>
  <c r="Q17" i="2"/>
  <c r="S17" i="2" s="1"/>
  <c r="T16" i="2"/>
  <c r="Q16" i="2"/>
  <c r="S16" i="2" s="1"/>
  <c r="T15" i="2"/>
  <c r="W15" i="2" s="1"/>
  <c r="P15" i="2"/>
  <c r="R15" i="2" s="1"/>
  <c r="T14" i="2"/>
  <c r="W14" i="2" s="1"/>
  <c r="Q14" i="2"/>
  <c r="S14" i="2" s="1"/>
  <c r="T13" i="2"/>
  <c r="W13" i="2" s="1"/>
  <c r="P13" i="2"/>
  <c r="R13" i="2" s="1"/>
  <c r="P14" i="2"/>
  <c r="T12" i="2"/>
  <c r="W12" i="2" s="1"/>
  <c r="Q12" i="2"/>
  <c r="S12" i="2" s="1"/>
  <c r="P12" i="2"/>
  <c r="R12" i="2" s="1"/>
  <c r="T11" i="2"/>
  <c r="W11" i="2" s="1"/>
  <c r="Q11" i="2"/>
  <c r="S11" i="2" s="1"/>
  <c r="P11" i="2"/>
  <c r="R11" i="2" s="1"/>
  <c r="P20" i="1"/>
  <c r="E45" i="1"/>
  <c r="N35" i="1"/>
  <c r="P21" i="1"/>
  <c r="R21" i="1" s="1"/>
  <c r="N26" i="1"/>
  <c r="P26" i="1" s="1"/>
  <c r="R26" i="1" s="1"/>
  <c r="N24" i="1"/>
  <c r="N22" i="1"/>
  <c r="P22" i="1" s="1"/>
  <c r="R22" i="1" s="1"/>
  <c r="O31" i="1"/>
  <c r="N32" i="1" s="1"/>
  <c r="P32" i="1" s="1"/>
  <c r="O25" i="1"/>
  <c r="O23" i="1"/>
  <c r="Q23" i="1" s="1"/>
  <c r="S23" i="1" s="1"/>
  <c r="O21" i="1"/>
  <c r="O19" i="1"/>
  <c r="Q19" i="1" s="1"/>
  <c r="S19" i="1" s="1"/>
  <c r="N12" i="1"/>
  <c r="H30" i="1"/>
  <c r="F30" i="1"/>
  <c r="K29" i="1"/>
  <c r="H24" i="1"/>
  <c r="H18" i="1"/>
  <c r="F18" i="1"/>
  <c r="H17" i="1"/>
  <c r="H16" i="1"/>
  <c r="K15" i="1"/>
  <c r="H14" i="1"/>
  <c r="H13" i="1"/>
  <c r="F13" i="1"/>
  <c r="F12" i="1"/>
  <c r="H12" i="1"/>
  <c r="E46" i="1"/>
  <c r="O33" i="1"/>
  <c r="N34" i="1" s="1"/>
  <c r="O29" i="1"/>
  <c r="N30" i="1" s="1"/>
  <c r="O27" i="1"/>
  <c r="Q27" i="1" s="1"/>
  <c r="O17" i="1"/>
  <c r="N18" i="1" s="1"/>
  <c r="O15" i="1"/>
  <c r="N16" i="1" s="1"/>
  <c r="P16" i="1" s="1"/>
  <c r="O13" i="1"/>
  <c r="N14" i="1" s="1"/>
  <c r="P14" i="1" s="1"/>
  <c r="P12" i="1"/>
  <c r="Q12" i="1"/>
  <c r="P13" i="1"/>
  <c r="Q14" i="1"/>
  <c r="P15" i="1"/>
  <c r="Q16" i="1"/>
  <c r="P17" i="1"/>
  <c r="R17" i="1" s="1"/>
  <c r="Q18" i="1"/>
  <c r="S18" i="1" s="1"/>
  <c r="P19" i="1"/>
  <c r="R19" i="1" s="1"/>
  <c r="Q20" i="1"/>
  <c r="S20" i="1" s="1"/>
  <c r="Q21" i="1"/>
  <c r="Q22" i="1"/>
  <c r="S22" i="1" s="1"/>
  <c r="P23" i="1"/>
  <c r="R23" i="1" s="1"/>
  <c r="P24" i="1"/>
  <c r="R24" i="1" s="1"/>
  <c r="Q24" i="1"/>
  <c r="S24" i="1" s="1"/>
  <c r="P25" i="1"/>
  <c r="R25" i="1" s="1"/>
  <c r="Q25" i="1"/>
  <c r="S25" i="1" s="1"/>
  <c r="Q26" i="1"/>
  <c r="S26" i="1" s="1"/>
  <c r="P27" i="1"/>
  <c r="R27" i="1" s="1"/>
  <c r="Q28" i="1"/>
  <c r="S28" i="1" s="1"/>
  <c r="P29" i="1"/>
  <c r="R29" i="1" s="1"/>
  <c r="Q30" i="1"/>
  <c r="S30" i="1" s="1"/>
  <c r="P31" i="1"/>
  <c r="R31" i="1" s="1"/>
  <c r="Q32" i="1"/>
  <c r="S32" i="1" s="1"/>
  <c r="P33" i="1"/>
  <c r="R33" i="1" s="1"/>
  <c r="Q34" i="1"/>
  <c r="S34" i="1" s="1"/>
  <c r="P35" i="1"/>
  <c r="R35" i="1" s="1"/>
  <c r="Q35" i="1"/>
  <c r="S35" i="1" s="1"/>
  <c r="S21" i="1"/>
  <c r="T12" i="1"/>
  <c r="W12" i="1" s="1"/>
  <c r="T13" i="1"/>
  <c r="W13" i="1" s="1"/>
  <c r="T14" i="1"/>
  <c r="W14" i="1" s="1"/>
  <c r="T15" i="1"/>
  <c r="W15" i="1" s="1"/>
  <c r="T16" i="1"/>
  <c r="W16" i="1" s="1"/>
  <c r="T17" i="1"/>
  <c r="W17" i="1" s="1"/>
  <c r="T18" i="1"/>
  <c r="T19" i="1"/>
  <c r="W19" i="1" s="1"/>
  <c r="T20" i="1"/>
  <c r="W20" i="1" s="1"/>
  <c r="T21" i="1"/>
  <c r="W21" i="1" s="1"/>
  <c r="T22" i="1"/>
  <c r="W22" i="1" s="1"/>
  <c r="T23" i="1"/>
  <c r="W23" i="1" s="1"/>
  <c r="T24" i="1"/>
  <c r="W24" i="1" s="1"/>
  <c r="T25" i="1"/>
  <c r="W25" i="1" s="1"/>
  <c r="T26" i="1"/>
  <c r="W26" i="1" s="1"/>
  <c r="T27" i="1"/>
  <c r="W27" i="1" s="1"/>
  <c r="T28" i="1"/>
  <c r="T29" i="1"/>
  <c r="W29" i="1" s="1"/>
  <c r="T30" i="1"/>
  <c r="W30" i="1" s="1"/>
  <c r="T31" i="1"/>
  <c r="W31" i="1" s="1"/>
  <c r="T32" i="1"/>
  <c r="W32" i="1" s="1"/>
  <c r="T33" i="1"/>
  <c r="W33" i="1" s="1"/>
  <c r="T34" i="1"/>
  <c r="T35" i="1"/>
  <c r="W35" i="1" s="1"/>
  <c r="Q11" i="1"/>
  <c r="S11" i="1" s="1"/>
  <c r="P11" i="1"/>
  <c r="R11" i="1" s="1"/>
  <c r="J38" i="2" l="1"/>
  <c r="V20" i="2"/>
  <c r="W20" i="2"/>
  <c r="E43" i="1"/>
  <c r="V11" i="2"/>
  <c r="N16" i="4"/>
  <c r="Q13" i="2"/>
  <c r="S13" i="2" s="1"/>
  <c r="V13" i="2" s="1"/>
  <c r="X13" i="2" s="1"/>
  <c r="P17" i="4"/>
  <c r="R17" i="4" s="1"/>
  <c r="V17" i="4" s="1"/>
  <c r="X17" i="4" s="1"/>
  <c r="W15" i="4"/>
  <c r="W18" i="4" s="1"/>
  <c r="N12" i="4"/>
  <c r="Q11" i="4"/>
  <c r="S11" i="4" s="1"/>
  <c r="V11" i="4" s="1"/>
  <c r="X11" i="4" s="1"/>
  <c r="S13" i="4"/>
  <c r="V13" i="4" s="1"/>
  <c r="X13" i="4" s="1"/>
  <c r="Q15" i="4"/>
  <c r="S15" i="4" s="1"/>
  <c r="V15" i="4" s="1"/>
  <c r="N14" i="4"/>
  <c r="V12" i="2"/>
  <c r="X12" i="2" s="1"/>
  <c r="R14" i="2"/>
  <c r="V14" i="2" s="1"/>
  <c r="X14" i="2" s="1"/>
  <c r="W16" i="2"/>
  <c r="P18" i="2"/>
  <c r="R18" i="2" s="1"/>
  <c r="V18" i="2" s="1"/>
  <c r="X18" i="2" s="1"/>
  <c r="Q15" i="2"/>
  <c r="S15" i="2" s="1"/>
  <c r="V15" i="2" s="1"/>
  <c r="X15" i="2" s="1"/>
  <c r="V17" i="2"/>
  <c r="X17" i="2" s="1"/>
  <c r="Q31" i="1"/>
  <c r="S31" i="1" s="1"/>
  <c r="V31" i="1" s="1"/>
  <c r="X31" i="1" s="1"/>
  <c r="N20" i="1"/>
  <c r="R20" i="1" s="1"/>
  <c r="V20" i="1" s="1"/>
  <c r="X20" i="1" s="1"/>
  <c r="V22" i="1"/>
  <c r="X22" i="1" s="1"/>
  <c r="Q17" i="1"/>
  <c r="S17" i="1" s="1"/>
  <c r="V17" i="1" s="1"/>
  <c r="X17" i="1" s="1"/>
  <c r="Q13" i="1"/>
  <c r="S13" i="1" s="1"/>
  <c r="Q29" i="1"/>
  <c r="S29" i="1" s="1"/>
  <c r="V29" i="1" s="1"/>
  <c r="X29" i="1" s="1"/>
  <c r="Q33" i="1"/>
  <c r="S33" i="1"/>
  <c r="V33" i="1" s="1"/>
  <c r="X33" i="1" s="1"/>
  <c r="P30" i="1"/>
  <c r="R30" i="1" s="1"/>
  <c r="V30" i="1" s="1"/>
  <c r="X30" i="1" s="1"/>
  <c r="P18" i="1"/>
  <c r="R18" i="1" s="1"/>
  <c r="P34" i="1"/>
  <c r="R34" i="1" s="1"/>
  <c r="V23" i="1"/>
  <c r="X23" i="1" s="1"/>
  <c r="V19" i="1"/>
  <c r="X19" i="1" s="1"/>
  <c r="R32" i="1"/>
  <c r="V32" i="1" s="1"/>
  <c r="X32" i="1" s="1"/>
  <c r="V26" i="1"/>
  <c r="X26" i="1" s="1"/>
  <c r="Q15" i="1"/>
  <c r="S15" i="1" s="1"/>
  <c r="N28" i="1"/>
  <c r="S27" i="1"/>
  <c r="V27" i="1" s="1"/>
  <c r="X27" i="1" s="1"/>
  <c r="V35" i="1"/>
  <c r="X35" i="1" s="1"/>
  <c r="V25" i="1"/>
  <c r="X25" i="1" s="1"/>
  <c r="V24" i="1"/>
  <c r="X24" i="1" s="1"/>
  <c r="V21" i="1"/>
  <c r="X21" i="1" s="1"/>
  <c r="R14" i="1"/>
  <c r="S14" i="1"/>
  <c r="R13" i="1"/>
  <c r="R15" i="1"/>
  <c r="R16" i="1"/>
  <c r="S16" i="1"/>
  <c r="W24" i="2" l="1"/>
  <c r="X20" i="2"/>
  <c r="X11" i="2"/>
  <c r="P16" i="4"/>
  <c r="R16" i="4" s="1"/>
  <c r="X15" i="4"/>
  <c r="P14" i="4"/>
  <c r="R14" i="4" s="1"/>
  <c r="V14" i="4" s="1"/>
  <c r="X14" i="4" s="1"/>
  <c r="P12" i="4"/>
  <c r="R12" i="4" s="1"/>
  <c r="V12" i="4" s="1"/>
  <c r="X12" i="4" s="1"/>
  <c r="P16" i="2"/>
  <c r="R16" i="2" s="1"/>
  <c r="V16" i="2" s="1"/>
  <c r="V24" i="2" s="1"/>
  <c r="P28" i="1"/>
  <c r="R28" i="1"/>
  <c r="V16" i="1"/>
  <c r="X16" i="1" s="1"/>
  <c r="V13" i="1"/>
  <c r="X13" i="1" s="1"/>
  <c r="V15" i="1"/>
  <c r="X15" i="1" s="1"/>
  <c r="V14" i="1"/>
  <c r="X14" i="1" s="1"/>
  <c r="L36" i="1"/>
  <c r="S12" i="1"/>
  <c r="R12" i="1"/>
  <c r="T11" i="1"/>
  <c r="W11" i="1" s="1"/>
  <c r="X18" i="4" l="1"/>
  <c r="V18" i="4"/>
  <c r="X16" i="2"/>
  <c r="V12" i="1"/>
  <c r="X12" i="1" s="1"/>
  <c r="W36" i="1"/>
  <c r="V11" i="1"/>
  <c r="X11" i="1" s="1"/>
  <c r="X24" i="2" l="1"/>
  <c r="V26" i="2" s="1"/>
  <c r="X36" i="1"/>
  <c r="V36" i="1"/>
</calcChain>
</file>

<file path=xl/sharedStrings.xml><?xml version="1.0" encoding="utf-8"?>
<sst xmlns="http://schemas.openxmlformats.org/spreadsheetml/2006/main" count="333" uniqueCount="68">
  <si>
    <t>Projeto de Pavimentação</t>
  </si>
  <si>
    <t>TRECHO</t>
  </si>
  <si>
    <t>Inclinação (%)</t>
  </si>
  <si>
    <t>Diâmetro</t>
  </si>
  <si>
    <t>Estaca Inicial</t>
  </si>
  <si>
    <t>Estaca Final</t>
  </si>
  <si>
    <t>Extensão (m)</t>
  </si>
  <si>
    <t>Caixas Tipo (Montante)</t>
  </si>
  <si>
    <t>Cota Terreno (Montante)</t>
  </si>
  <si>
    <t>Cota Terreno (Jusante)</t>
  </si>
  <si>
    <t>Cota Projeto (Montante)</t>
  </si>
  <si>
    <t>Cota Projeto (Jusante)</t>
  </si>
  <si>
    <t>Escavação Montante</t>
  </si>
  <si>
    <t>Escavação Jusante</t>
  </si>
  <si>
    <t>Largura Vala (m)</t>
  </si>
  <si>
    <t>Empolamento</t>
  </si>
  <si>
    <t>Volume Escavação (m3)</t>
  </si>
  <si>
    <t>Volume Reaterro (m3)</t>
  </si>
  <si>
    <t>Inteira</t>
  </si>
  <si>
    <t>Frac</t>
  </si>
  <si>
    <t>Frac.</t>
  </si>
  <si>
    <t>C.01</t>
  </si>
  <si>
    <t>+</t>
  </si>
  <si>
    <t>C.02</t>
  </si>
  <si>
    <t>BL</t>
  </si>
  <si>
    <t>C.03</t>
  </si>
  <si>
    <t>C.04</t>
  </si>
  <si>
    <t>Total</t>
  </si>
  <si>
    <t>RESUMO:</t>
  </si>
  <si>
    <t>Lastro Brita e=10cm (m3)</t>
  </si>
  <si>
    <t>C.05</t>
  </si>
  <si>
    <t>C.06</t>
  </si>
  <si>
    <t>C.07</t>
  </si>
  <si>
    <t>C.08</t>
  </si>
  <si>
    <t>MEMÓRIA CÁLCULO DRENAGEM  RUA LADISLAU BUBA  - ITAIÓPOLIS - SC</t>
  </si>
  <si>
    <t>Contratante: PREFEITURA MUNICIPAL DE ITAIÓPOLIS</t>
  </si>
  <si>
    <t>C.09</t>
  </si>
  <si>
    <t>C.10</t>
  </si>
  <si>
    <t>C.11</t>
  </si>
  <si>
    <t>C.12</t>
  </si>
  <si>
    <t>C.13</t>
  </si>
  <si>
    <t>C.14</t>
  </si>
  <si>
    <t>C.15</t>
  </si>
  <si>
    <t>C.16</t>
  </si>
  <si>
    <t>C.17</t>
  </si>
  <si>
    <t>C.18</t>
  </si>
  <si>
    <t>C.19</t>
  </si>
  <si>
    <t>C.20</t>
  </si>
  <si>
    <t>C.21</t>
  </si>
  <si>
    <t>C.22</t>
  </si>
  <si>
    <t>C.23</t>
  </si>
  <si>
    <t>C.24</t>
  </si>
  <si>
    <t>C.25</t>
  </si>
  <si>
    <t xml:space="preserve">Estaca 0+0,00 m a 22+17,959 m  </t>
  </si>
  <si>
    <t>DISSIPADOR</t>
  </si>
  <si>
    <t>Tubo 40 ARMADO</t>
  </si>
  <si>
    <t>Tubo 60 SIMPLES</t>
  </si>
  <si>
    <t>Tubo 60 ARMADO</t>
  </si>
  <si>
    <t>Tubo 40 SIMPLES</t>
  </si>
  <si>
    <t>S</t>
  </si>
  <si>
    <t>A</t>
  </si>
  <si>
    <t>BOCA DE LOBO</t>
  </si>
  <si>
    <t>ARMADO(A)/ SIMPLES(S)</t>
  </si>
  <si>
    <t>Tubo 80 SIMPLES</t>
  </si>
  <si>
    <t>EXISTENTE</t>
  </si>
  <si>
    <t xml:space="preserve">Estaca 18+3,50 m a 22+17,959 m  </t>
  </si>
  <si>
    <t xml:space="preserve">Estaca 0+0,00 m a 24+00 m  </t>
  </si>
  <si>
    <t>MEMÓRIA CÁLCULO DRENAGEM  RUA ODIR ZANELATTO  - ITAIÓPOLIS - 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</si>
</sst>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%"/>
    <numFmt numFmtId="165" formatCode="0.000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 applyProtection="0">
      <protection locked="0"/>
    </xf>
    <xf numFmtId="0" fontId="1" fillId="0" borderId="0" applyProtection="0">
      <protection locked="0"/>
    </xf>
    <xf numFmtId="0" fontId="1" fillId="0" borderId="0" applyProtection="0">
      <protection locked="0"/>
    </xf>
    <xf numFmtId="0" fontId="1" fillId="0" borderId="0" applyProtection="0">
      <protection locked="0"/>
    </xf>
    <xf numFmtId="0" fontId="1" fillId="0" borderId="0" applyProtection="0">
      <protection locked="0"/>
    </xf>
    <xf numFmtId="0" fontId="1" fillId="0" borderId="0" applyProtection="0">
      <protection locked="0"/>
    </xf>
  </cellStyleXfs>
  <cellXfs count="109">
    <xf numFmtId="0" fontId="0" fillId="0" borderId="0" xfId="0"/>
    <xf numFmtId="0" fontId="1" fillId="0" borderId="0" xfId="1"/>
    <xf numFmtId="165" fontId="1" fillId="0" borderId="19" xfId="7" applyNumberFormat="1" applyFont="1" applyFill="1" applyBorder="1" applyAlignment="1" applyProtection="1">
      <alignment horizontal="center" vertical="center"/>
    </xf>
    <xf numFmtId="165" fontId="1" fillId="0" borderId="11" xfId="1" applyNumberFormat="1" applyFont="1" applyFill="1" applyBorder="1" applyAlignment="1">
      <alignment horizontal="center" vertical="center"/>
    </xf>
    <xf numFmtId="2" fontId="1" fillId="0" borderId="11" xfId="1" applyNumberFormat="1" applyFont="1" applyFill="1" applyBorder="1" applyAlignment="1">
      <alignment horizontal="center" vertical="center"/>
    </xf>
    <xf numFmtId="166" fontId="1" fillId="0" borderId="11" xfId="1" applyNumberFormat="1" applyFont="1" applyFill="1" applyBorder="1" applyAlignment="1">
      <alignment horizontal="center" vertical="center"/>
    </xf>
    <xf numFmtId="2" fontId="1" fillId="0" borderId="14" xfId="1" applyNumberFormat="1" applyFont="1" applyFill="1" applyBorder="1" applyAlignment="1">
      <alignment horizontal="center" vertical="center"/>
    </xf>
    <xf numFmtId="165" fontId="1" fillId="0" borderId="19" xfId="1" applyNumberFormat="1" applyFont="1" applyFill="1" applyBorder="1" applyAlignment="1">
      <alignment horizontal="center" vertical="center"/>
    </xf>
    <xf numFmtId="2" fontId="1" fillId="0" borderId="19" xfId="1" applyNumberFormat="1" applyFont="1" applyFill="1" applyBorder="1" applyAlignment="1">
      <alignment horizontal="center" vertical="center"/>
    </xf>
    <xf numFmtId="166" fontId="1" fillId="0" borderId="19" xfId="1" applyNumberFormat="1" applyFont="1" applyFill="1" applyBorder="1" applyAlignment="1">
      <alignment horizontal="center" vertical="center"/>
    </xf>
    <xf numFmtId="0" fontId="1" fillId="0" borderId="0" xfId="1" applyFill="1"/>
    <xf numFmtId="2" fontId="1" fillId="0" borderId="0" xfId="1" applyNumberFormat="1" applyFill="1" applyAlignment="1">
      <alignment horizontal="center" vertical="center"/>
    </xf>
    <xf numFmtId="2" fontId="2" fillId="0" borderId="21" xfId="1" applyNumberFormat="1" applyFont="1" applyFill="1" applyBorder="1" applyAlignment="1">
      <alignment horizontal="center" vertical="center"/>
    </xf>
    <xf numFmtId="2" fontId="2" fillId="0" borderId="22" xfId="1" applyNumberFormat="1" applyFont="1" applyFill="1" applyBorder="1" applyAlignment="1">
      <alignment horizontal="center" vertical="center"/>
    </xf>
    <xf numFmtId="2" fontId="2" fillId="0" borderId="23" xfId="1" applyNumberFormat="1" applyFont="1" applyFill="1" applyBorder="1" applyAlignment="1">
      <alignment horizontal="center" vertical="center"/>
    </xf>
    <xf numFmtId="2" fontId="1" fillId="0" borderId="0" xfId="1" applyNumberFormat="1" applyFill="1"/>
    <xf numFmtId="0" fontId="1" fillId="0" borderId="0" xfId="1" applyFill="1" applyBorder="1"/>
    <xf numFmtId="0" fontId="1" fillId="0" borderId="0" xfId="1" applyBorder="1"/>
    <xf numFmtId="2" fontId="1" fillId="0" borderId="0" xfId="1" applyNumberFormat="1" applyBorder="1" applyAlignment="1">
      <alignment horizontal="right"/>
    </xf>
    <xf numFmtId="0" fontId="2" fillId="3" borderId="15" xfId="1" applyFont="1" applyFill="1" applyBorder="1" applyAlignment="1">
      <alignment horizontal="center" vertical="center" wrapText="1"/>
    </xf>
    <xf numFmtId="2" fontId="2" fillId="3" borderId="15" xfId="1" applyNumberFormat="1" applyFont="1" applyFill="1" applyBorder="1" applyAlignment="1">
      <alignment horizontal="center" vertical="center" wrapText="1"/>
    </xf>
    <xf numFmtId="2" fontId="2" fillId="3" borderId="2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/>
    <xf numFmtId="2" fontId="1" fillId="3" borderId="19" xfId="1" applyNumberFormat="1" applyFill="1" applyBorder="1"/>
    <xf numFmtId="0" fontId="0" fillId="0" borderId="0" xfId="0" applyBorder="1"/>
    <xf numFmtId="2" fontId="2" fillId="0" borderId="0" xfId="1" applyNumberFormat="1" applyFont="1" applyFill="1" applyBorder="1" applyAlignment="1">
      <alignment horizontal="center" vertical="center"/>
    </xf>
    <xf numFmtId="2" fontId="2" fillId="3" borderId="25" xfId="1" applyNumberFormat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 wrapText="1"/>
    </xf>
    <xf numFmtId="0" fontId="0" fillId="0" borderId="19" xfId="0" applyFill="1" applyBorder="1"/>
    <xf numFmtId="0" fontId="1" fillId="0" borderId="26" xfId="2" applyFont="1" applyFill="1" applyBorder="1" applyAlignment="1" applyProtection="1">
      <alignment horizontal="center" vertical="center"/>
    </xf>
    <xf numFmtId="164" fontId="1" fillId="0" borderId="11" xfId="3" applyNumberFormat="1" applyFont="1" applyFill="1" applyBorder="1" applyAlignment="1" applyProtection="1">
      <alignment horizontal="center" vertical="center"/>
    </xf>
    <xf numFmtId="1" fontId="1" fillId="0" borderId="11" xfId="3" applyNumberFormat="1" applyFont="1" applyFill="1" applyBorder="1" applyAlignment="1" applyProtection="1">
      <alignment horizontal="center" vertical="center"/>
    </xf>
    <xf numFmtId="0" fontId="1" fillId="0" borderId="11" xfId="2" applyFont="1" applyFill="1" applyBorder="1" applyAlignment="1" applyProtection="1">
      <alignment horizontal="center" vertical="center"/>
    </xf>
    <xf numFmtId="165" fontId="1" fillId="0" borderId="11" xfId="2" applyNumberFormat="1" applyFont="1" applyFill="1" applyBorder="1" applyAlignment="1" applyProtection="1">
      <alignment horizontal="center" vertical="center"/>
    </xf>
    <xf numFmtId="2" fontId="1" fillId="0" borderId="11" xfId="4" applyNumberFormat="1" applyFont="1" applyFill="1" applyBorder="1" applyAlignment="1" applyProtection="1">
      <alignment horizontal="center" vertical="center"/>
    </xf>
    <xf numFmtId="2" fontId="1" fillId="0" borderId="11" xfId="5" applyNumberFormat="1" applyFont="1" applyFill="1" applyBorder="1" applyAlignment="1" applyProtection="1">
      <alignment horizontal="center" vertical="center"/>
    </xf>
    <xf numFmtId="165" fontId="1" fillId="0" borderId="19" xfId="6" applyNumberFormat="1" applyFont="1" applyFill="1" applyBorder="1" applyAlignment="1" applyProtection="1">
      <alignment horizontal="center" vertical="center"/>
    </xf>
    <xf numFmtId="0" fontId="0" fillId="0" borderId="0" xfId="0" applyFill="1"/>
    <xf numFmtId="164" fontId="1" fillId="0" borderId="19" xfId="3" applyNumberFormat="1" applyFont="1" applyFill="1" applyBorder="1" applyAlignment="1" applyProtection="1">
      <alignment horizontal="center" vertical="center"/>
    </xf>
    <xf numFmtId="0" fontId="1" fillId="0" borderId="19" xfId="2" applyFont="1" applyFill="1" applyBorder="1" applyAlignment="1" applyProtection="1">
      <alignment horizontal="center" vertical="center"/>
    </xf>
    <xf numFmtId="165" fontId="1" fillId="0" borderId="19" xfId="2" applyNumberFormat="1" applyFont="1" applyFill="1" applyBorder="1" applyAlignment="1" applyProtection="1">
      <alignment horizontal="center" vertical="center"/>
    </xf>
    <xf numFmtId="2" fontId="1" fillId="0" borderId="19" xfId="4" applyNumberFormat="1" applyFont="1" applyFill="1" applyBorder="1" applyAlignment="1" applyProtection="1">
      <alignment horizontal="center" vertical="center"/>
    </xf>
    <xf numFmtId="2" fontId="1" fillId="0" borderId="19" xfId="5" applyNumberFormat="1" applyFont="1" applyFill="1" applyBorder="1" applyAlignment="1" applyProtection="1">
      <alignment horizontal="center" vertical="center"/>
    </xf>
    <xf numFmtId="1" fontId="1" fillId="0" borderId="17" xfId="3" applyNumberFormat="1" applyFont="1" applyFill="1" applyBorder="1" applyAlignment="1" applyProtection="1">
      <alignment horizontal="center" vertical="center"/>
    </xf>
    <xf numFmtId="0" fontId="2" fillId="3" borderId="19" xfId="1" applyFont="1" applyFill="1" applyBorder="1" applyAlignment="1">
      <alignment horizontal="center" vertical="center" wrapText="1"/>
    </xf>
    <xf numFmtId="1" fontId="1" fillId="0" borderId="19" xfId="3" applyNumberFormat="1" applyFont="1" applyFill="1" applyBorder="1" applyAlignment="1" applyProtection="1">
      <alignment horizontal="center" vertical="center"/>
    </xf>
    <xf numFmtId="2" fontId="2" fillId="3" borderId="19" xfId="1" applyNumberFormat="1" applyFont="1" applyFill="1" applyBorder="1" applyAlignment="1">
      <alignment horizontal="center" vertical="center" wrapText="1"/>
    </xf>
    <xf numFmtId="2" fontId="2" fillId="3" borderId="19" xfId="1" applyNumberFormat="1" applyFont="1" applyFill="1" applyBorder="1" applyAlignment="1">
      <alignment horizontal="center" vertical="center"/>
    </xf>
    <xf numFmtId="2" fontId="2" fillId="0" borderId="19" xfId="1" applyNumberFormat="1" applyFont="1" applyFill="1" applyBorder="1" applyAlignment="1">
      <alignment horizontal="center" vertical="center"/>
    </xf>
    <xf numFmtId="0" fontId="1" fillId="0" borderId="19" xfId="2" applyFont="1" applyFill="1" applyBorder="1" applyAlignment="1" applyProtection="1">
      <alignment horizontal="center" vertical="center"/>
    </xf>
    <xf numFmtId="0" fontId="5" fillId="0" borderId="0" xfId="0" applyFont="1" applyFill="1"/>
    <xf numFmtId="0" fontId="5" fillId="0" borderId="19" xfId="0" applyFont="1" applyFill="1" applyBorder="1"/>
    <xf numFmtId="0" fontId="1" fillId="0" borderId="0" xfId="1" applyFont="1" applyFill="1"/>
    <xf numFmtId="0" fontId="5" fillId="0" borderId="0" xfId="0" applyFont="1"/>
    <xf numFmtId="0" fontId="2" fillId="0" borderId="11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3" borderId="19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 applyAlignment="1">
      <alignment horizont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3" fillId="0" borderId="5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left" vertical="center"/>
    </xf>
    <xf numFmtId="0" fontId="2" fillId="0" borderId="8" xfId="1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3" borderId="26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 wrapText="1"/>
    </xf>
    <xf numFmtId="0" fontId="2" fillId="3" borderId="16" xfId="1" applyFont="1" applyFill="1" applyBorder="1" applyAlignment="1">
      <alignment horizontal="center" vertical="center" wrapText="1"/>
    </xf>
    <xf numFmtId="0" fontId="1" fillId="3" borderId="19" xfId="1" applyFont="1" applyFill="1" applyBorder="1" applyAlignment="1">
      <alignment horizontal="left" vertical="center"/>
    </xf>
    <xf numFmtId="0" fontId="1" fillId="0" borderId="19" xfId="2" applyFont="1" applyFill="1" applyBorder="1" applyAlignment="1" applyProtection="1">
      <alignment horizontal="center" vertical="center"/>
    </xf>
    <xf numFmtId="0" fontId="2" fillId="3" borderId="19" xfId="1" applyFont="1" applyFill="1" applyBorder="1" applyAlignment="1">
      <alignment horizontal="center" vertical="center"/>
    </xf>
    <xf numFmtId="0" fontId="1" fillId="0" borderId="16" xfId="1" applyBorder="1" applyAlignment="1">
      <alignment horizontal="center"/>
    </xf>
    <xf numFmtId="0" fontId="1" fillId="0" borderId="32" xfId="1" applyBorder="1" applyAlignment="1">
      <alignment horizontal="center"/>
    </xf>
    <xf numFmtId="0" fontId="1" fillId="0" borderId="27" xfId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29" xfId="1" applyBorder="1" applyAlignment="1">
      <alignment horizontal="center"/>
    </xf>
    <xf numFmtId="0" fontId="1" fillId="0" borderId="30" xfId="1" applyBorder="1" applyAlignment="1">
      <alignment horizontal="center"/>
    </xf>
    <xf numFmtId="0" fontId="2" fillId="2" borderId="33" xfId="1" applyFont="1" applyFill="1" applyBorder="1" applyAlignment="1">
      <alignment horizontal="center" vertical="center"/>
    </xf>
    <xf numFmtId="0" fontId="2" fillId="2" borderId="34" xfId="1" applyFont="1" applyFill="1" applyBorder="1" applyAlignment="1">
      <alignment horizontal="center" vertical="center"/>
    </xf>
    <xf numFmtId="0" fontId="2" fillId="2" borderId="35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/>
    </xf>
    <xf numFmtId="0" fontId="2" fillId="0" borderId="32" xfId="1" applyFont="1" applyFill="1" applyBorder="1" applyAlignment="1">
      <alignment horizontal="left" vertical="center"/>
    </xf>
    <xf numFmtId="0" fontId="2" fillId="0" borderId="24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left" vertical="center"/>
    </xf>
    <xf numFmtId="0" fontId="3" fillId="0" borderId="28" xfId="1" applyFont="1" applyFill="1" applyBorder="1" applyAlignment="1">
      <alignment horizontal="left" vertical="center"/>
    </xf>
    <xf numFmtId="0" fontId="2" fillId="0" borderId="29" xfId="1" applyFont="1" applyFill="1" applyBorder="1" applyAlignment="1">
      <alignment horizontal="left" vertical="center"/>
    </xf>
    <xf numFmtId="0" fontId="2" fillId="0" borderId="30" xfId="1" applyFont="1" applyFill="1" applyBorder="1" applyAlignment="1">
      <alignment horizontal="left" vertical="center"/>
    </xf>
    <xf numFmtId="0" fontId="2" fillId="0" borderId="31" xfId="1" applyFont="1" applyFill="1" applyBorder="1" applyAlignment="1">
      <alignment horizontal="left" vertical="center"/>
    </xf>
    <xf numFmtId="0" fontId="2" fillId="0" borderId="19" xfId="1" applyFont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</cellXfs>
  <cellStyles count="8">
    <cellStyle name="Normal" xfId="0" builtinId="0"/>
    <cellStyle name="Normal 10" xfId="5"/>
    <cellStyle name="Normal 17" xfId="2"/>
    <cellStyle name="Normal 18" xfId="4"/>
    <cellStyle name="Normal 21" xfId="6"/>
    <cellStyle name="Normal 22" xfId="7"/>
    <cellStyle name="Normal 23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Y55"/>
  <sheetViews>
    <sheetView topLeftCell="A10" workbookViewId="0">
      <selection activeCell="D39" sqref="D39"/>
    </sheetView>
  </sheetViews>
  <sheetFormatPr defaultRowHeight="14.4" x14ac:dyDescent="0.3"/>
  <cols>
    <col min="1" max="1" width="4.6640625" customWidth="1"/>
    <col min="2" max="2" width="13.109375" customWidth="1"/>
    <col min="4" max="5" width="11.5546875" customWidth="1"/>
    <col min="12" max="12" width="15.6640625" customWidth="1"/>
    <col min="13" max="13" width="11" customWidth="1"/>
    <col min="14" max="15" width="10.33203125" customWidth="1"/>
    <col min="16" max="16" width="11.5546875" customWidth="1"/>
    <col min="17" max="17" width="10" customWidth="1"/>
    <col min="18" max="18" width="11.33203125" customWidth="1"/>
    <col min="19" max="19" width="11" customWidth="1"/>
    <col min="22" max="22" width="10.88671875" customWidth="1"/>
  </cols>
  <sheetData>
    <row r="4" spans="2:25" ht="15" thickBot="1" x14ac:dyDescent="0.35"/>
    <row r="5" spans="2:25" ht="15" thickBot="1" x14ac:dyDescent="0.35">
      <c r="C5" s="59"/>
      <c r="D5" s="60"/>
      <c r="E5" s="65" t="s">
        <v>34</v>
      </c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6"/>
      <c r="Y5" s="1"/>
    </row>
    <row r="6" spans="2:25" x14ac:dyDescent="0.3">
      <c r="C6" s="61"/>
      <c r="D6" s="62"/>
      <c r="E6" s="67" t="s">
        <v>0</v>
      </c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9"/>
      <c r="Y6" s="1"/>
    </row>
    <row r="7" spans="2:25" ht="17.399999999999999" x14ac:dyDescent="0.3">
      <c r="C7" s="61"/>
      <c r="D7" s="62"/>
      <c r="E7" s="70" t="s">
        <v>53</v>
      </c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2"/>
      <c r="Y7" s="1"/>
    </row>
    <row r="8" spans="2:25" ht="15" thickBot="1" x14ac:dyDescent="0.35">
      <c r="C8" s="63"/>
      <c r="D8" s="64"/>
      <c r="E8" s="73" t="s">
        <v>35</v>
      </c>
      <c r="F8" s="74"/>
      <c r="G8" s="74"/>
      <c r="H8" s="74"/>
      <c r="I8" s="74"/>
      <c r="J8" s="74"/>
      <c r="K8" s="74"/>
      <c r="L8" s="74"/>
      <c r="M8" s="74"/>
      <c r="N8" s="75"/>
      <c r="O8" s="75"/>
      <c r="P8" s="74"/>
      <c r="Q8" s="74"/>
      <c r="R8" s="74"/>
      <c r="S8" s="74"/>
      <c r="T8" s="74"/>
      <c r="U8" s="74"/>
      <c r="V8" s="74"/>
      <c r="W8" s="74"/>
      <c r="X8" s="76"/>
      <c r="Y8" s="1"/>
    </row>
    <row r="9" spans="2:25" ht="15" customHeight="1" x14ac:dyDescent="0.3">
      <c r="B9" s="58" t="s">
        <v>62</v>
      </c>
      <c r="C9" s="79" t="s">
        <v>1</v>
      </c>
      <c r="D9" s="81" t="s">
        <v>2</v>
      </c>
      <c r="E9" s="81" t="s">
        <v>3</v>
      </c>
      <c r="F9" s="81" t="s">
        <v>4</v>
      </c>
      <c r="G9" s="81"/>
      <c r="H9" s="81"/>
      <c r="I9" s="81" t="s">
        <v>5</v>
      </c>
      <c r="J9" s="81"/>
      <c r="K9" s="81"/>
      <c r="L9" s="81" t="s">
        <v>6</v>
      </c>
      <c r="M9" s="85" t="s">
        <v>7</v>
      </c>
      <c r="N9" s="58" t="s">
        <v>8</v>
      </c>
      <c r="O9" s="58" t="s">
        <v>9</v>
      </c>
      <c r="P9" s="77" t="s">
        <v>10</v>
      </c>
      <c r="Q9" s="54" t="s">
        <v>11</v>
      </c>
      <c r="R9" s="54" t="s">
        <v>12</v>
      </c>
      <c r="S9" s="54" t="s">
        <v>13</v>
      </c>
      <c r="T9" s="56" t="s">
        <v>14</v>
      </c>
      <c r="U9" s="56" t="s">
        <v>15</v>
      </c>
      <c r="V9" s="54" t="s">
        <v>16</v>
      </c>
      <c r="W9" s="54" t="s">
        <v>29</v>
      </c>
      <c r="X9" s="83" t="s">
        <v>17</v>
      </c>
      <c r="Y9" s="1"/>
    </row>
    <row r="10" spans="2:25" ht="34.5" customHeight="1" thickBot="1" x14ac:dyDescent="0.35">
      <c r="B10" s="58"/>
      <c r="C10" s="80"/>
      <c r="D10" s="82"/>
      <c r="E10" s="82"/>
      <c r="F10" s="19" t="s">
        <v>18</v>
      </c>
      <c r="G10" s="19"/>
      <c r="H10" s="20" t="s">
        <v>19</v>
      </c>
      <c r="I10" s="20" t="s">
        <v>18</v>
      </c>
      <c r="J10" s="20"/>
      <c r="K10" s="19" t="s">
        <v>20</v>
      </c>
      <c r="L10" s="82"/>
      <c r="M10" s="86"/>
      <c r="N10" s="58"/>
      <c r="O10" s="58"/>
      <c r="P10" s="78"/>
      <c r="Q10" s="55"/>
      <c r="R10" s="55"/>
      <c r="S10" s="55"/>
      <c r="T10" s="57"/>
      <c r="U10" s="57"/>
      <c r="V10" s="55"/>
      <c r="W10" s="55"/>
      <c r="X10" s="84"/>
      <c r="Y10" s="1"/>
    </row>
    <row r="11" spans="2:25" s="37" customFormat="1" ht="15" thickBot="1" x14ac:dyDescent="0.35">
      <c r="B11" s="28" t="s">
        <v>60</v>
      </c>
      <c r="C11" s="29" t="s">
        <v>21</v>
      </c>
      <c r="D11" s="30">
        <v>0.01</v>
      </c>
      <c r="E11" s="31">
        <v>40</v>
      </c>
      <c r="F11" s="32">
        <v>0</v>
      </c>
      <c r="G11" s="32" t="s">
        <v>22</v>
      </c>
      <c r="H11" s="33">
        <v>5.68</v>
      </c>
      <c r="I11" s="32">
        <v>0</v>
      </c>
      <c r="J11" s="32" t="s">
        <v>22</v>
      </c>
      <c r="K11" s="33">
        <v>7.06</v>
      </c>
      <c r="L11" s="34">
        <v>10.66</v>
      </c>
      <c r="M11" s="35" t="s">
        <v>24</v>
      </c>
      <c r="N11" s="36">
        <v>972.54600000000005</v>
      </c>
      <c r="O11" s="36">
        <v>972.46400000000006</v>
      </c>
      <c r="P11" s="2">
        <f t="shared" ref="P11:Q11" si="0">N11-1.2</f>
        <v>971.346</v>
      </c>
      <c r="Q11" s="2">
        <f t="shared" si="0"/>
        <v>971.26400000000001</v>
      </c>
      <c r="R11" s="3">
        <f>N11-P11</f>
        <v>1.2000000000000455</v>
      </c>
      <c r="S11" s="7">
        <f t="shared" ref="R11:S12" si="1">O11-Q11</f>
        <v>1.2000000000000455</v>
      </c>
      <c r="T11" s="4">
        <f>IF(2*E11/100&lt;1,1,2*E11/100)</f>
        <v>1</v>
      </c>
      <c r="U11" s="5">
        <v>0.2</v>
      </c>
      <c r="V11" s="4">
        <f t="shared" ref="V11:V35" si="2">AVERAGE(R11:S11)*T11*L11*(1+U11)</f>
        <v>15.350400000000581</v>
      </c>
      <c r="W11" s="4">
        <f>T11*L11*0.1</f>
        <v>1.0660000000000001</v>
      </c>
      <c r="X11" s="6">
        <f>V11-PI()*(E11/100)^2*0.25*L11-W11</f>
        <v>12.944824892509892</v>
      </c>
      <c r="Y11" s="10"/>
    </row>
    <row r="12" spans="2:25" s="37" customFormat="1" ht="15" thickBot="1" x14ac:dyDescent="0.35">
      <c r="B12" s="28" t="s">
        <v>59</v>
      </c>
      <c r="C12" s="29" t="s">
        <v>23</v>
      </c>
      <c r="D12" s="38">
        <v>7.5300000000000006E-2</v>
      </c>
      <c r="E12" s="31">
        <v>40</v>
      </c>
      <c r="F12" s="39">
        <f>I11</f>
        <v>0</v>
      </c>
      <c r="G12" s="39" t="s">
        <v>22</v>
      </c>
      <c r="H12" s="40">
        <f>K11</f>
        <v>7.06</v>
      </c>
      <c r="I12" s="39">
        <v>2</v>
      </c>
      <c r="J12" s="39" t="s">
        <v>22</v>
      </c>
      <c r="K12" s="40">
        <v>14.54</v>
      </c>
      <c r="L12" s="41">
        <v>47.45</v>
      </c>
      <c r="M12" s="42" t="s">
        <v>24</v>
      </c>
      <c r="N12" s="36">
        <f>O11</f>
        <v>972.46400000000006</v>
      </c>
      <c r="O12" s="36">
        <v>968.89300000000003</v>
      </c>
      <c r="P12" s="2">
        <f t="shared" ref="P12:P35" si="3">N12-1.2</f>
        <v>971.26400000000001</v>
      </c>
      <c r="Q12" s="2">
        <f t="shared" ref="Q12:Q35" si="4">O12-1.2</f>
        <v>967.69299999999998</v>
      </c>
      <c r="R12" s="7">
        <f t="shared" si="1"/>
        <v>1.2000000000000455</v>
      </c>
      <c r="S12" s="7">
        <f t="shared" si="1"/>
        <v>1.2000000000000455</v>
      </c>
      <c r="T12" s="4">
        <f t="shared" ref="T12:T35" si="5">IF(2*E12/100&lt;1,1,2*E12/100)</f>
        <v>1</v>
      </c>
      <c r="U12" s="9">
        <v>0.2</v>
      </c>
      <c r="V12" s="4">
        <f t="shared" si="2"/>
        <v>68.328000000002589</v>
      </c>
      <c r="W12" s="4">
        <f t="shared" ref="W12:W35" si="6">T12*L12*0.1</f>
        <v>4.7450000000000001</v>
      </c>
      <c r="X12" s="6">
        <f t="shared" ref="X12:X35" si="7">V12-PI()*(E12/100)^2*0.25*L12-W12</f>
        <v>57.620257143489162</v>
      </c>
      <c r="Y12" s="10"/>
    </row>
    <row r="13" spans="2:25" s="37" customFormat="1" ht="15" thickBot="1" x14ac:dyDescent="0.35">
      <c r="B13" s="28" t="s">
        <v>60</v>
      </c>
      <c r="C13" s="29" t="s">
        <v>25</v>
      </c>
      <c r="D13" s="38">
        <v>0.01</v>
      </c>
      <c r="E13" s="31">
        <v>40</v>
      </c>
      <c r="F13" s="39">
        <f>I12</f>
        <v>2</v>
      </c>
      <c r="G13" s="39" t="s">
        <v>22</v>
      </c>
      <c r="H13" s="40">
        <f>K12</f>
        <v>14.54</v>
      </c>
      <c r="I13" s="39">
        <v>2</v>
      </c>
      <c r="J13" s="39" t="s">
        <v>22</v>
      </c>
      <c r="K13" s="40">
        <v>10.64</v>
      </c>
      <c r="L13" s="41">
        <v>10.83</v>
      </c>
      <c r="M13" s="42" t="s">
        <v>24</v>
      </c>
      <c r="N13" s="36">
        <v>969.45500000000004</v>
      </c>
      <c r="O13" s="36">
        <f>O12</f>
        <v>968.89300000000003</v>
      </c>
      <c r="P13" s="2">
        <f t="shared" si="3"/>
        <v>968.255</v>
      </c>
      <c r="Q13" s="2">
        <f t="shared" si="4"/>
        <v>967.69299999999998</v>
      </c>
      <c r="R13" s="7">
        <f t="shared" ref="R13:R16" si="8">N13-P13</f>
        <v>1.2000000000000455</v>
      </c>
      <c r="S13" s="7">
        <f t="shared" ref="S13:S16" si="9">O13-Q13</f>
        <v>1.2000000000000455</v>
      </c>
      <c r="T13" s="4">
        <f t="shared" si="5"/>
        <v>1</v>
      </c>
      <c r="U13" s="9">
        <v>0.2</v>
      </c>
      <c r="V13" s="8">
        <f t="shared" si="2"/>
        <v>15.59520000000059</v>
      </c>
      <c r="W13" s="4">
        <f t="shared" si="6"/>
        <v>1.083</v>
      </c>
      <c r="X13" s="6">
        <f t="shared" si="7"/>
        <v>13.151262062465491</v>
      </c>
      <c r="Y13" s="10"/>
    </row>
    <row r="14" spans="2:25" s="37" customFormat="1" ht="15" thickBot="1" x14ac:dyDescent="0.35">
      <c r="B14" s="28" t="s">
        <v>59</v>
      </c>
      <c r="C14" s="29" t="s">
        <v>26</v>
      </c>
      <c r="D14" s="38">
        <v>0.1787</v>
      </c>
      <c r="E14" s="43">
        <v>40</v>
      </c>
      <c r="F14" s="31">
        <v>2</v>
      </c>
      <c r="G14" s="39" t="s">
        <v>22</v>
      </c>
      <c r="H14" s="40">
        <f>H13</f>
        <v>14.54</v>
      </c>
      <c r="I14" s="39">
        <v>4</v>
      </c>
      <c r="J14" s="39" t="s">
        <v>22</v>
      </c>
      <c r="K14" s="40">
        <v>2.2000000000000002</v>
      </c>
      <c r="L14" s="41">
        <v>46.45</v>
      </c>
      <c r="M14" s="42" t="s">
        <v>24</v>
      </c>
      <c r="N14" s="36">
        <f>O13</f>
        <v>968.89300000000003</v>
      </c>
      <c r="O14" s="36">
        <v>964.08299999999997</v>
      </c>
      <c r="P14" s="2">
        <f t="shared" si="3"/>
        <v>967.69299999999998</v>
      </c>
      <c r="Q14" s="2">
        <f t="shared" si="4"/>
        <v>962.88299999999992</v>
      </c>
      <c r="R14" s="7">
        <f t="shared" ref="R14" si="10">N14-P14</f>
        <v>1.2000000000000455</v>
      </c>
      <c r="S14" s="7">
        <f t="shared" ref="S14" si="11">O14-Q14</f>
        <v>1.2000000000000455</v>
      </c>
      <c r="T14" s="4">
        <f t="shared" si="5"/>
        <v>1</v>
      </c>
      <c r="U14" s="9">
        <v>0.2</v>
      </c>
      <c r="V14" s="4">
        <f t="shared" si="2"/>
        <v>66.888000000002535</v>
      </c>
      <c r="W14" s="4">
        <f t="shared" si="6"/>
        <v>4.6450000000000005</v>
      </c>
      <c r="X14" s="6">
        <f t="shared" si="7"/>
        <v>56.405920849632693</v>
      </c>
      <c r="Y14" s="10"/>
    </row>
    <row r="15" spans="2:25" s="37" customFormat="1" ht="15" thickBot="1" x14ac:dyDescent="0.35">
      <c r="B15" s="28" t="s">
        <v>60</v>
      </c>
      <c r="C15" s="29" t="s">
        <v>30</v>
      </c>
      <c r="D15" s="38">
        <v>0.01</v>
      </c>
      <c r="E15" s="31">
        <v>40</v>
      </c>
      <c r="F15" s="39">
        <v>3</v>
      </c>
      <c r="G15" s="39" t="s">
        <v>22</v>
      </c>
      <c r="H15" s="40">
        <v>17.3</v>
      </c>
      <c r="I15" s="39">
        <v>4</v>
      </c>
      <c r="J15" s="39" t="s">
        <v>22</v>
      </c>
      <c r="K15" s="41">
        <f>K14</f>
        <v>2.2000000000000002</v>
      </c>
      <c r="L15" s="41">
        <v>10.72</v>
      </c>
      <c r="M15" s="42" t="s">
        <v>24</v>
      </c>
      <c r="N15" s="36">
        <v>964.83399999999995</v>
      </c>
      <c r="O15" s="36">
        <f>O14</f>
        <v>964.08299999999997</v>
      </c>
      <c r="P15" s="2">
        <f t="shared" si="3"/>
        <v>963.6339999999999</v>
      </c>
      <c r="Q15" s="2">
        <f t="shared" si="4"/>
        <v>962.88299999999992</v>
      </c>
      <c r="R15" s="7">
        <f t="shared" si="8"/>
        <v>1.2000000000000455</v>
      </c>
      <c r="S15" s="7">
        <f t="shared" si="9"/>
        <v>1.2000000000000455</v>
      </c>
      <c r="T15" s="4">
        <f t="shared" si="5"/>
        <v>1</v>
      </c>
      <c r="U15" s="9">
        <v>0.2</v>
      </c>
      <c r="V15" s="8">
        <f t="shared" si="2"/>
        <v>15.436800000000584</v>
      </c>
      <c r="W15" s="4">
        <f t="shared" si="6"/>
        <v>1.0720000000000001</v>
      </c>
      <c r="X15" s="6">
        <f t="shared" si="7"/>
        <v>13.01768507014128</v>
      </c>
      <c r="Y15" s="10"/>
    </row>
    <row r="16" spans="2:25" s="37" customFormat="1" ht="15" thickBot="1" x14ac:dyDescent="0.35">
      <c r="B16" s="28" t="s">
        <v>59</v>
      </c>
      <c r="C16" s="29" t="s">
        <v>31</v>
      </c>
      <c r="D16" s="38">
        <v>0.15709999999999999</v>
      </c>
      <c r="E16" s="31">
        <v>40</v>
      </c>
      <c r="F16" s="39">
        <v>4</v>
      </c>
      <c r="G16" s="39" t="s">
        <v>22</v>
      </c>
      <c r="H16" s="40">
        <f>K15</f>
        <v>2.2000000000000002</v>
      </c>
      <c r="I16" s="39">
        <v>5</v>
      </c>
      <c r="J16" s="39" t="s">
        <v>22</v>
      </c>
      <c r="K16" s="40">
        <v>17.3</v>
      </c>
      <c r="L16" s="41">
        <v>33.869999999999997</v>
      </c>
      <c r="M16" s="42" t="s">
        <v>24</v>
      </c>
      <c r="N16" s="36">
        <f>O15</f>
        <v>964.08299999999997</v>
      </c>
      <c r="O16" s="36">
        <v>968.64800000000002</v>
      </c>
      <c r="P16" s="2">
        <f t="shared" si="3"/>
        <v>962.88299999999992</v>
      </c>
      <c r="Q16" s="2">
        <f t="shared" si="4"/>
        <v>967.44799999999998</v>
      </c>
      <c r="R16" s="7">
        <f t="shared" si="8"/>
        <v>1.2000000000000455</v>
      </c>
      <c r="S16" s="7">
        <f t="shared" si="9"/>
        <v>1.2000000000000455</v>
      </c>
      <c r="T16" s="4">
        <f t="shared" si="5"/>
        <v>1</v>
      </c>
      <c r="U16" s="9">
        <v>0.2</v>
      </c>
      <c r="V16" s="4">
        <f t="shared" si="2"/>
        <v>48.772800000001844</v>
      </c>
      <c r="W16" s="4">
        <f t="shared" si="6"/>
        <v>3.387</v>
      </c>
      <c r="X16" s="6">
        <f t="shared" si="7"/>
        <v>41.129570272918393</v>
      </c>
      <c r="Y16" s="10"/>
    </row>
    <row r="17" spans="2:25" s="37" customFormat="1" ht="15" thickBot="1" x14ac:dyDescent="0.35">
      <c r="B17" s="28" t="s">
        <v>60</v>
      </c>
      <c r="C17" s="29" t="s">
        <v>32</v>
      </c>
      <c r="D17" s="38">
        <v>0.01</v>
      </c>
      <c r="E17" s="31">
        <v>40</v>
      </c>
      <c r="F17" s="39">
        <v>5</v>
      </c>
      <c r="G17" s="39" t="s">
        <v>22</v>
      </c>
      <c r="H17" s="40">
        <f>K16</f>
        <v>17.3</v>
      </c>
      <c r="I17" s="39">
        <v>5</v>
      </c>
      <c r="J17" s="39" t="s">
        <v>22</v>
      </c>
      <c r="K17" s="40">
        <v>17.2</v>
      </c>
      <c r="L17" s="41">
        <v>9.27</v>
      </c>
      <c r="M17" s="42" t="s">
        <v>24</v>
      </c>
      <c r="N17" s="36">
        <v>968.37699999999995</v>
      </c>
      <c r="O17" s="36">
        <f>O16</f>
        <v>968.64800000000002</v>
      </c>
      <c r="P17" s="2">
        <f t="shared" si="3"/>
        <v>967.17699999999991</v>
      </c>
      <c r="Q17" s="2">
        <f t="shared" si="4"/>
        <v>967.44799999999998</v>
      </c>
      <c r="R17" s="7">
        <f t="shared" ref="R17:R35" si="12">N17-P17</f>
        <v>1.2000000000000455</v>
      </c>
      <c r="S17" s="7">
        <f t="shared" ref="S17:S35" si="13">O17-Q17</f>
        <v>1.2000000000000455</v>
      </c>
      <c r="T17" s="4">
        <f t="shared" si="5"/>
        <v>1</v>
      </c>
      <c r="U17" s="9">
        <v>0.2</v>
      </c>
      <c r="V17" s="8">
        <f t="shared" si="2"/>
        <v>13.348800000000505</v>
      </c>
      <c r="W17" s="4">
        <f t="shared" si="6"/>
        <v>0.92700000000000005</v>
      </c>
      <c r="X17" s="6">
        <f t="shared" si="7"/>
        <v>11.256897444049411</v>
      </c>
      <c r="Y17" s="10"/>
    </row>
    <row r="18" spans="2:25" s="37" customFormat="1" ht="15" thickBot="1" x14ac:dyDescent="0.35">
      <c r="B18" s="28"/>
      <c r="C18" s="29" t="s">
        <v>33</v>
      </c>
      <c r="D18" s="38"/>
      <c r="E18" s="31">
        <v>40</v>
      </c>
      <c r="F18" s="39">
        <f>F17</f>
        <v>5</v>
      </c>
      <c r="G18" s="39" t="s">
        <v>22</v>
      </c>
      <c r="H18" s="40">
        <f>H17</f>
        <v>17.3</v>
      </c>
      <c r="I18" s="39">
        <v>7</v>
      </c>
      <c r="J18" s="39" t="s">
        <v>22</v>
      </c>
      <c r="K18" s="40">
        <v>8.3699999999999992</v>
      </c>
      <c r="L18" s="41" t="s">
        <v>64</v>
      </c>
      <c r="M18" s="42" t="s">
        <v>24</v>
      </c>
      <c r="N18" s="36">
        <f>O17</f>
        <v>968.64800000000002</v>
      </c>
      <c r="O18" s="36">
        <v>955.80899999999997</v>
      </c>
      <c r="P18" s="2">
        <f t="shared" si="3"/>
        <v>967.44799999999998</v>
      </c>
      <c r="Q18" s="2">
        <f t="shared" si="4"/>
        <v>954.60899999999992</v>
      </c>
      <c r="R18" s="7">
        <f t="shared" si="12"/>
        <v>1.2000000000000455</v>
      </c>
      <c r="S18" s="7">
        <f t="shared" si="13"/>
        <v>1.2000000000000455</v>
      </c>
      <c r="T18" s="4">
        <f t="shared" si="5"/>
        <v>1</v>
      </c>
      <c r="U18" s="9">
        <v>0.2</v>
      </c>
      <c r="V18" s="4"/>
      <c r="W18" s="4"/>
      <c r="X18" s="6"/>
      <c r="Y18" s="10"/>
    </row>
    <row r="19" spans="2:25" s="37" customFormat="1" ht="15" thickBot="1" x14ac:dyDescent="0.35">
      <c r="B19" s="28" t="s">
        <v>60</v>
      </c>
      <c r="C19" s="29" t="s">
        <v>36</v>
      </c>
      <c r="D19" s="38">
        <v>0.01</v>
      </c>
      <c r="E19" s="31">
        <v>40</v>
      </c>
      <c r="F19" s="39">
        <v>7</v>
      </c>
      <c r="G19" s="39" t="s">
        <v>22</v>
      </c>
      <c r="H19" s="40">
        <v>6.84</v>
      </c>
      <c r="I19" s="39">
        <v>7</v>
      </c>
      <c r="J19" s="39" t="s">
        <v>22</v>
      </c>
      <c r="K19" s="40">
        <v>8.3699999999999992</v>
      </c>
      <c r="L19" s="41">
        <v>8.94</v>
      </c>
      <c r="M19" s="42" t="s">
        <v>24</v>
      </c>
      <c r="N19" s="36">
        <v>955.94299999999998</v>
      </c>
      <c r="O19" s="36">
        <f>O18</f>
        <v>955.80899999999997</v>
      </c>
      <c r="P19" s="2">
        <f t="shared" si="3"/>
        <v>954.74299999999994</v>
      </c>
      <c r="Q19" s="2">
        <f t="shared" si="4"/>
        <v>954.60899999999992</v>
      </c>
      <c r="R19" s="7">
        <f t="shared" si="12"/>
        <v>1.2000000000000455</v>
      </c>
      <c r="S19" s="7">
        <f t="shared" si="13"/>
        <v>1.2000000000000455</v>
      </c>
      <c r="T19" s="4">
        <f t="shared" si="5"/>
        <v>1</v>
      </c>
      <c r="U19" s="9">
        <v>0.2</v>
      </c>
      <c r="V19" s="8">
        <f t="shared" si="2"/>
        <v>12.873600000000488</v>
      </c>
      <c r="W19" s="4">
        <f t="shared" si="6"/>
        <v>0.89400000000000002</v>
      </c>
      <c r="X19" s="6">
        <f t="shared" si="7"/>
        <v>10.856166467076777</v>
      </c>
      <c r="Y19" s="10"/>
    </row>
    <row r="20" spans="2:25" s="37" customFormat="1" ht="15" thickBot="1" x14ac:dyDescent="0.35">
      <c r="B20" s="28" t="s">
        <v>59</v>
      </c>
      <c r="C20" s="29" t="s">
        <v>37</v>
      </c>
      <c r="D20" s="38">
        <v>0.13400000000000001</v>
      </c>
      <c r="E20" s="31">
        <v>40</v>
      </c>
      <c r="F20" s="39">
        <v>7</v>
      </c>
      <c r="G20" s="39" t="s">
        <v>22</v>
      </c>
      <c r="H20" s="40">
        <v>8.3699999999999992</v>
      </c>
      <c r="I20" s="39">
        <v>8</v>
      </c>
      <c r="J20" s="39" t="s">
        <v>22</v>
      </c>
      <c r="K20" s="40">
        <v>18.7</v>
      </c>
      <c r="L20" s="41">
        <v>28.95</v>
      </c>
      <c r="M20" s="42" t="s">
        <v>24</v>
      </c>
      <c r="N20" s="36">
        <f>O19</f>
        <v>955.80899999999997</v>
      </c>
      <c r="O20" s="36">
        <v>951.83799999999997</v>
      </c>
      <c r="P20" s="2">
        <f t="shared" si="3"/>
        <v>954.60899999999992</v>
      </c>
      <c r="Q20" s="2">
        <f t="shared" si="4"/>
        <v>950.63799999999992</v>
      </c>
      <c r="R20" s="7">
        <f t="shared" si="12"/>
        <v>1.2000000000000455</v>
      </c>
      <c r="S20" s="7">
        <f t="shared" si="13"/>
        <v>1.2000000000000455</v>
      </c>
      <c r="T20" s="4">
        <f t="shared" si="5"/>
        <v>1</v>
      </c>
      <c r="U20" s="9">
        <v>0.2</v>
      </c>
      <c r="V20" s="4">
        <f t="shared" si="2"/>
        <v>41.68800000000158</v>
      </c>
      <c r="W20" s="4">
        <f t="shared" si="6"/>
        <v>2.895</v>
      </c>
      <c r="X20" s="6">
        <f t="shared" si="7"/>
        <v>35.155035707144599</v>
      </c>
      <c r="Y20" s="10"/>
    </row>
    <row r="21" spans="2:25" s="37" customFormat="1" ht="15" thickBot="1" x14ac:dyDescent="0.35">
      <c r="B21" s="28" t="s">
        <v>60</v>
      </c>
      <c r="C21" s="29" t="s">
        <v>38</v>
      </c>
      <c r="D21" s="38">
        <v>0.01</v>
      </c>
      <c r="E21" s="31">
        <v>40</v>
      </c>
      <c r="F21" s="39">
        <v>8</v>
      </c>
      <c r="G21" s="39" t="s">
        <v>22</v>
      </c>
      <c r="H21" s="40">
        <v>18.3</v>
      </c>
      <c r="I21" s="39">
        <v>8</v>
      </c>
      <c r="J21" s="39" t="s">
        <v>22</v>
      </c>
      <c r="K21" s="40">
        <v>18.7</v>
      </c>
      <c r="L21" s="41">
        <v>11.26</v>
      </c>
      <c r="M21" s="42" t="s">
        <v>24</v>
      </c>
      <c r="N21" s="36">
        <v>952.35299999999995</v>
      </c>
      <c r="O21" s="36">
        <f>O20</f>
        <v>951.83799999999997</v>
      </c>
      <c r="P21" s="2">
        <f t="shared" si="3"/>
        <v>951.15299999999991</v>
      </c>
      <c r="Q21" s="2">
        <f t="shared" si="4"/>
        <v>950.63799999999992</v>
      </c>
      <c r="R21" s="7">
        <f t="shared" si="12"/>
        <v>1.2000000000000455</v>
      </c>
      <c r="S21" s="7">
        <f t="shared" si="13"/>
        <v>1.2000000000000455</v>
      </c>
      <c r="T21" s="4">
        <f t="shared" si="5"/>
        <v>1</v>
      </c>
      <c r="U21" s="9">
        <v>0.2</v>
      </c>
      <c r="V21" s="8">
        <f t="shared" si="2"/>
        <v>16.214400000000612</v>
      </c>
      <c r="W21" s="4">
        <f t="shared" si="6"/>
        <v>1.1260000000000001</v>
      </c>
      <c r="X21" s="6">
        <f t="shared" si="7"/>
        <v>13.673426668823771</v>
      </c>
      <c r="Y21" s="10"/>
    </row>
    <row r="22" spans="2:25" s="37" customFormat="1" ht="15" thickBot="1" x14ac:dyDescent="0.35">
      <c r="B22" s="28" t="s">
        <v>59</v>
      </c>
      <c r="C22" s="29" t="s">
        <v>39</v>
      </c>
      <c r="D22" s="38">
        <v>0.1133</v>
      </c>
      <c r="E22" s="31">
        <v>60</v>
      </c>
      <c r="F22" s="39">
        <v>8</v>
      </c>
      <c r="G22" s="39" t="s">
        <v>22</v>
      </c>
      <c r="H22" s="40">
        <v>18.7</v>
      </c>
      <c r="I22" s="39">
        <v>12</v>
      </c>
      <c r="J22" s="39" t="s">
        <v>22</v>
      </c>
      <c r="K22" s="40">
        <v>2.11</v>
      </c>
      <c r="L22" s="41">
        <v>62.37</v>
      </c>
      <c r="M22" s="42" t="s">
        <v>24</v>
      </c>
      <c r="N22" s="36">
        <f>O21</f>
        <v>951.83799999999997</v>
      </c>
      <c r="O22" s="36">
        <v>944.69399999999996</v>
      </c>
      <c r="P22" s="2">
        <f t="shared" si="3"/>
        <v>950.63799999999992</v>
      </c>
      <c r="Q22" s="2">
        <f t="shared" si="4"/>
        <v>943.49399999999991</v>
      </c>
      <c r="R22" s="7">
        <f t="shared" si="12"/>
        <v>1.2000000000000455</v>
      </c>
      <c r="S22" s="7">
        <f t="shared" si="13"/>
        <v>1.2000000000000455</v>
      </c>
      <c r="T22" s="4">
        <f t="shared" si="5"/>
        <v>1.2</v>
      </c>
      <c r="U22" s="9">
        <v>0.2</v>
      </c>
      <c r="V22" s="4">
        <f t="shared" si="2"/>
        <v>107.77536000000408</v>
      </c>
      <c r="W22" s="4">
        <f t="shared" si="6"/>
        <v>7.4843999999999999</v>
      </c>
      <c r="X22" s="6">
        <f t="shared" si="7"/>
        <v>82.656257957608503</v>
      </c>
      <c r="Y22" s="10"/>
    </row>
    <row r="23" spans="2:25" s="37" customFormat="1" ht="15" thickBot="1" x14ac:dyDescent="0.35">
      <c r="B23" s="28" t="s">
        <v>60</v>
      </c>
      <c r="C23" s="29" t="s">
        <v>40</v>
      </c>
      <c r="D23" s="38">
        <v>0.01</v>
      </c>
      <c r="E23" s="31">
        <v>40</v>
      </c>
      <c r="F23" s="39">
        <v>11</v>
      </c>
      <c r="G23" s="39" t="s">
        <v>22</v>
      </c>
      <c r="H23" s="40">
        <v>14.2</v>
      </c>
      <c r="I23" s="39">
        <v>12</v>
      </c>
      <c r="J23" s="39" t="s">
        <v>22</v>
      </c>
      <c r="K23" s="40">
        <v>2.11</v>
      </c>
      <c r="L23" s="41">
        <v>12.7</v>
      </c>
      <c r="M23" s="42" t="s">
        <v>24</v>
      </c>
      <c r="N23" s="36">
        <v>945.50099999999998</v>
      </c>
      <c r="O23" s="36">
        <f>O22</f>
        <v>944.69399999999996</v>
      </c>
      <c r="P23" s="2">
        <f t="shared" si="3"/>
        <v>944.30099999999993</v>
      </c>
      <c r="Q23" s="2">
        <f t="shared" si="4"/>
        <v>943.49399999999991</v>
      </c>
      <c r="R23" s="7">
        <f t="shared" si="12"/>
        <v>1.2000000000000455</v>
      </c>
      <c r="S23" s="7">
        <f t="shared" si="13"/>
        <v>1.2000000000000455</v>
      </c>
      <c r="T23" s="4">
        <f t="shared" si="5"/>
        <v>1</v>
      </c>
      <c r="U23" s="9">
        <v>0.2</v>
      </c>
      <c r="V23" s="8">
        <f t="shared" si="2"/>
        <v>18.288000000000693</v>
      </c>
      <c r="W23" s="4">
        <f t="shared" si="6"/>
        <v>1.27</v>
      </c>
      <c r="X23" s="6">
        <f t="shared" si="7"/>
        <v>15.422070931977078</v>
      </c>
      <c r="Y23" s="10"/>
    </row>
    <row r="24" spans="2:25" s="37" customFormat="1" ht="15" thickBot="1" x14ac:dyDescent="0.35">
      <c r="B24" s="28" t="s">
        <v>59</v>
      </c>
      <c r="C24" s="29" t="s">
        <v>41</v>
      </c>
      <c r="D24" s="38">
        <v>0.10199999999999999</v>
      </c>
      <c r="E24" s="31">
        <v>60</v>
      </c>
      <c r="F24" s="39">
        <v>12</v>
      </c>
      <c r="G24" s="39" t="s">
        <v>22</v>
      </c>
      <c r="H24" s="40">
        <f>K23</f>
        <v>2.11</v>
      </c>
      <c r="I24" s="39">
        <v>14</v>
      </c>
      <c r="J24" s="39" t="s">
        <v>22</v>
      </c>
      <c r="K24" s="40">
        <v>17.72</v>
      </c>
      <c r="L24" s="41">
        <v>54.43</v>
      </c>
      <c r="M24" s="42" t="s">
        <v>24</v>
      </c>
      <c r="N24" s="36">
        <f>O23</f>
        <v>944.69399999999996</v>
      </c>
      <c r="O24" s="36">
        <v>939.13499999999999</v>
      </c>
      <c r="P24" s="2">
        <f t="shared" si="3"/>
        <v>943.49399999999991</v>
      </c>
      <c r="Q24" s="2">
        <f t="shared" si="4"/>
        <v>937.93499999999995</v>
      </c>
      <c r="R24" s="7">
        <f t="shared" si="12"/>
        <v>1.2000000000000455</v>
      </c>
      <c r="S24" s="7">
        <f t="shared" si="13"/>
        <v>1.2000000000000455</v>
      </c>
      <c r="T24" s="4">
        <f t="shared" si="5"/>
        <v>1.2</v>
      </c>
      <c r="U24" s="9">
        <v>0.2</v>
      </c>
      <c r="V24" s="4">
        <f t="shared" si="2"/>
        <v>94.055040000003558</v>
      </c>
      <c r="W24" s="4">
        <f t="shared" si="6"/>
        <v>6.531600000000001</v>
      </c>
      <c r="X24" s="6">
        <f t="shared" si="7"/>
        <v>72.133720067863237</v>
      </c>
      <c r="Y24" s="10"/>
    </row>
    <row r="25" spans="2:25" s="37" customFormat="1" ht="15" thickBot="1" x14ac:dyDescent="0.35">
      <c r="B25" s="28" t="s">
        <v>60</v>
      </c>
      <c r="C25" s="29" t="s">
        <v>42</v>
      </c>
      <c r="D25" s="38">
        <v>0.01</v>
      </c>
      <c r="E25" s="31">
        <v>40</v>
      </c>
      <c r="F25" s="39">
        <v>14</v>
      </c>
      <c r="G25" s="39" t="s">
        <v>22</v>
      </c>
      <c r="H25" s="40">
        <v>14.5</v>
      </c>
      <c r="I25" s="39">
        <v>14</v>
      </c>
      <c r="J25" s="39" t="s">
        <v>22</v>
      </c>
      <c r="K25" s="40">
        <v>17.72</v>
      </c>
      <c r="L25" s="41">
        <v>11.24</v>
      </c>
      <c r="M25" s="42" t="s">
        <v>24</v>
      </c>
      <c r="N25" s="36">
        <v>939.41700000000003</v>
      </c>
      <c r="O25" s="36">
        <f>O24</f>
        <v>939.13499999999999</v>
      </c>
      <c r="P25" s="2">
        <f t="shared" si="3"/>
        <v>938.21699999999998</v>
      </c>
      <c r="Q25" s="2">
        <f t="shared" si="4"/>
        <v>937.93499999999995</v>
      </c>
      <c r="R25" s="7">
        <f t="shared" si="12"/>
        <v>1.2000000000000455</v>
      </c>
      <c r="S25" s="7">
        <f t="shared" si="13"/>
        <v>1.2000000000000455</v>
      </c>
      <c r="T25" s="4">
        <f t="shared" si="5"/>
        <v>1</v>
      </c>
      <c r="U25" s="9">
        <v>0.2</v>
      </c>
      <c r="V25" s="8">
        <f t="shared" si="2"/>
        <v>16.185600000000612</v>
      </c>
      <c r="W25" s="4">
        <f t="shared" si="6"/>
        <v>1.1240000000000001</v>
      </c>
      <c r="X25" s="6">
        <f t="shared" si="7"/>
        <v>13.64913994294664</v>
      </c>
      <c r="Y25" s="10"/>
    </row>
    <row r="26" spans="2:25" s="37" customFormat="1" ht="15" thickBot="1" x14ac:dyDescent="0.35">
      <c r="B26" s="28" t="s">
        <v>59</v>
      </c>
      <c r="C26" s="29" t="s">
        <v>43</v>
      </c>
      <c r="D26" s="38">
        <v>4.02E-2</v>
      </c>
      <c r="E26" s="31">
        <v>60</v>
      </c>
      <c r="F26" s="39">
        <v>14</v>
      </c>
      <c r="G26" s="39" t="s">
        <v>22</v>
      </c>
      <c r="H26" s="40">
        <v>17.72</v>
      </c>
      <c r="I26" s="39">
        <v>17</v>
      </c>
      <c r="J26" s="39" t="s">
        <v>22</v>
      </c>
      <c r="K26" s="40">
        <v>11.3</v>
      </c>
      <c r="L26" s="41">
        <v>52.4</v>
      </c>
      <c r="M26" s="42" t="s">
        <v>24</v>
      </c>
      <c r="N26" s="36">
        <f>O25</f>
        <v>939.13499999999999</v>
      </c>
      <c r="O26" s="36">
        <v>937</v>
      </c>
      <c r="P26" s="2">
        <f t="shared" si="3"/>
        <v>937.93499999999995</v>
      </c>
      <c r="Q26" s="2">
        <f t="shared" si="4"/>
        <v>935.8</v>
      </c>
      <c r="R26" s="7">
        <f t="shared" si="12"/>
        <v>1.2000000000000455</v>
      </c>
      <c r="S26" s="7">
        <f t="shared" si="13"/>
        <v>1.2000000000000455</v>
      </c>
      <c r="T26" s="4">
        <f t="shared" si="5"/>
        <v>1.2</v>
      </c>
      <c r="U26" s="9">
        <v>0.2</v>
      </c>
      <c r="V26" s="4">
        <f t="shared" si="2"/>
        <v>90.547200000003428</v>
      </c>
      <c r="W26" s="4">
        <f t="shared" si="6"/>
        <v>6.2880000000000003</v>
      </c>
      <c r="X26" s="6">
        <f t="shared" si="7"/>
        <v>69.443449045673972</v>
      </c>
      <c r="Y26" s="10"/>
    </row>
    <row r="27" spans="2:25" s="37" customFormat="1" ht="15" thickBot="1" x14ac:dyDescent="0.35">
      <c r="B27" s="28" t="s">
        <v>60</v>
      </c>
      <c r="C27" s="29" t="s">
        <v>44</v>
      </c>
      <c r="D27" s="38">
        <v>0.01</v>
      </c>
      <c r="E27" s="31">
        <v>40</v>
      </c>
      <c r="F27" s="39">
        <v>17</v>
      </c>
      <c r="G27" s="39" t="s">
        <v>22</v>
      </c>
      <c r="H27" s="40">
        <v>7.6</v>
      </c>
      <c r="I27" s="39">
        <v>17</v>
      </c>
      <c r="J27" s="39" t="s">
        <v>22</v>
      </c>
      <c r="K27" s="40">
        <v>11.3</v>
      </c>
      <c r="L27" s="41">
        <v>10.32</v>
      </c>
      <c r="M27" s="42" t="s">
        <v>24</v>
      </c>
      <c r="N27" s="36">
        <v>937.09799999999996</v>
      </c>
      <c r="O27" s="36">
        <f>O26</f>
        <v>937</v>
      </c>
      <c r="P27" s="2">
        <f t="shared" si="3"/>
        <v>935.89799999999991</v>
      </c>
      <c r="Q27" s="2">
        <f t="shared" si="4"/>
        <v>935.8</v>
      </c>
      <c r="R27" s="7">
        <f t="shared" si="12"/>
        <v>1.2000000000000455</v>
      </c>
      <c r="S27" s="7">
        <f t="shared" si="13"/>
        <v>1.2000000000000455</v>
      </c>
      <c r="T27" s="4">
        <f t="shared" si="5"/>
        <v>1</v>
      </c>
      <c r="U27" s="9">
        <v>0.2</v>
      </c>
      <c r="V27" s="8">
        <f t="shared" si="2"/>
        <v>14.860800000000562</v>
      </c>
      <c r="W27" s="4">
        <f t="shared" si="6"/>
        <v>1.032</v>
      </c>
      <c r="X27" s="6">
        <f t="shared" si="7"/>
        <v>12.531950552598696</v>
      </c>
      <c r="Y27" s="10"/>
    </row>
    <row r="28" spans="2:25" s="37" customFormat="1" ht="15" thickBot="1" x14ac:dyDescent="0.35">
      <c r="B28" s="28"/>
      <c r="C28" s="29" t="s">
        <v>45</v>
      </c>
      <c r="D28" s="38"/>
      <c r="E28" s="31">
        <v>60</v>
      </c>
      <c r="F28" s="39">
        <v>17</v>
      </c>
      <c r="G28" s="39" t="s">
        <v>22</v>
      </c>
      <c r="H28" s="40">
        <v>11.3</v>
      </c>
      <c r="I28" s="39">
        <v>18</v>
      </c>
      <c r="J28" s="39" t="s">
        <v>22</v>
      </c>
      <c r="K28" s="40">
        <v>7.85</v>
      </c>
      <c r="L28" s="41" t="s">
        <v>64</v>
      </c>
      <c r="M28" s="42" t="s">
        <v>24</v>
      </c>
      <c r="N28" s="36">
        <f>O27</f>
        <v>937</v>
      </c>
      <c r="O28" s="36">
        <v>936.26400000000001</v>
      </c>
      <c r="P28" s="2">
        <f t="shared" si="3"/>
        <v>935.8</v>
      </c>
      <c r="Q28" s="2">
        <f t="shared" si="4"/>
        <v>935.06399999999996</v>
      </c>
      <c r="R28" s="7">
        <f t="shared" si="12"/>
        <v>1.2000000000000455</v>
      </c>
      <c r="S28" s="7">
        <f t="shared" si="13"/>
        <v>1.2000000000000455</v>
      </c>
      <c r="T28" s="4">
        <f t="shared" si="5"/>
        <v>1.2</v>
      </c>
      <c r="U28" s="9">
        <v>0.2</v>
      </c>
      <c r="V28" s="4"/>
      <c r="W28" s="4"/>
      <c r="X28" s="6"/>
      <c r="Y28" s="10"/>
    </row>
    <row r="29" spans="2:25" s="37" customFormat="1" ht="15" thickBot="1" x14ac:dyDescent="0.35">
      <c r="B29" s="28" t="s">
        <v>60</v>
      </c>
      <c r="C29" s="29" t="s">
        <v>46</v>
      </c>
      <c r="D29" s="38">
        <v>0.01</v>
      </c>
      <c r="E29" s="31">
        <v>40</v>
      </c>
      <c r="F29" s="39">
        <v>17</v>
      </c>
      <c r="G29" s="39" t="s">
        <v>22</v>
      </c>
      <c r="H29" s="40">
        <v>7.3</v>
      </c>
      <c r="I29" s="39">
        <v>18</v>
      </c>
      <c r="J29" s="39" t="s">
        <v>22</v>
      </c>
      <c r="K29" s="40">
        <f>K28</f>
        <v>7.85</v>
      </c>
      <c r="L29" s="41">
        <v>9.51</v>
      </c>
      <c r="M29" s="42" t="s">
        <v>24</v>
      </c>
      <c r="N29" s="36">
        <v>936.30899999999997</v>
      </c>
      <c r="O29" s="36">
        <f>O28</f>
        <v>936.26400000000001</v>
      </c>
      <c r="P29" s="2">
        <f t="shared" si="3"/>
        <v>935.10899999999992</v>
      </c>
      <c r="Q29" s="2">
        <f t="shared" si="4"/>
        <v>935.06399999999996</v>
      </c>
      <c r="R29" s="7">
        <f t="shared" si="12"/>
        <v>1.2000000000000455</v>
      </c>
      <c r="S29" s="7">
        <f t="shared" si="13"/>
        <v>1.2000000000000455</v>
      </c>
      <c r="T29" s="4">
        <f t="shared" si="5"/>
        <v>1</v>
      </c>
      <c r="U29" s="9">
        <v>0.2</v>
      </c>
      <c r="V29" s="8">
        <f t="shared" si="2"/>
        <v>13.694400000000519</v>
      </c>
      <c r="W29" s="4">
        <f t="shared" si="6"/>
        <v>0.95100000000000007</v>
      </c>
      <c r="X29" s="6">
        <f t="shared" si="7"/>
        <v>11.54833815457496</v>
      </c>
      <c r="Y29" s="10"/>
    </row>
    <row r="30" spans="2:25" s="37" customFormat="1" ht="15" thickBot="1" x14ac:dyDescent="0.35">
      <c r="B30" s="28" t="s">
        <v>59</v>
      </c>
      <c r="C30" s="29" t="s">
        <v>47</v>
      </c>
      <c r="D30" s="38">
        <v>3.2000000000000001E-2</v>
      </c>
      <c r="E30" s="31">
        <v>60</v>
      </c>
      <c r="F30" s="39">
        <f>I29</f>
        <v>18</v>
      </c>
      <c r="G30" s="39" t="s">
        <v>22</v>
      </c>
      <c r="H30" s="40">
        <f>K29</f>
        <v>7.85</v>
      </c>
      <c r="I30" s="39">
        <v>20</v>
      </c>
      <c r="J30" s="39" t="s">
        <v>22</v>
      </c>
      <c r="K30" s="40">
        <v>5.7</v>
      </c>
      <c r="L30" s="41">
        <v>52.62</v>
      </c>
      <c r="M30" s="42" t="s">
        <v>24</v>
      </c>
      <c r="N30" s="36">
        <f>O29</f>
        <v>936.26400000000001</v>
      </c>
      <c r="O30" s="36">
        <v>934.37099999999998</v>
      </c>
      <c r="P30" s="2">
        <f t="shared" si="3"/>
        <v>935.06399999999996</v>
      </c>
      <c r="Q30" s="2">
        <f t="shared" si="4"/>
        <v>933.17099999999994</v>
      </c>
      <c r="R30" s="7">
        <f t="shared" si="12"/>
        <v>1.2000000000000455</v>
      </c>
      <c r="S30" s="7">
        <f t="shared" si="13"/>
        <v>1.2000000000000455</v>
      </c>
      <c r="T30" s="4">
        <f t="shared" si="5"/>
        <v>1.2</v>
      </c>
      <c r="U30" s="9">
        <v>0.2</v>
      </c>
      <c r="V30" s="4">
        <f t="shared" si="2"/>
        <v>90.927360000003446</v>
      </c>
      <c r="W30" s="4">
        <f t="shared" si="6"/>
        <v>6.3143999999999991</v>
      </c>
      <c r="X30" s="6">
        <f t="shared" si="7"/>
        <v>69.735005511132897</v>
      </c>
      <c r="Y30" s="10"/>
    </row>
    <row r="31" spans="2:25" s="37" customFormat="1" ht="15" thickBot="1" x14ac:dyDescent="0.35">
      <c r="B31" s="28" t="s">
        <v>60</v>
      </c>
      <c r="C31" s="29" t="s">
        <v>48</v>
      </c>
      <c r="D31" s="38">
        <v>0.01</v>
      </c>
      <c r="E31" s="31">
        <v>40</v>
      </c>
      <c r="F31" s="39">
        <v>20</v>
      </c>
      <c r="G31" s="39" t="s">
        <v>22</v>
      </c>
      <c r="H31" s="40">
        <v>1.32</v>
      </c>
      <c r="I31" s="39">
        <v>20</v>
      </c>
      <c r="J31" s="39" t="s">
        <v>22</v>
      </c>
      <c r="K31" s="40">
        <v>5.7</v>
      </c>
      <c r="L31" s="41">
        <v>11.8</v>
      </c>
      <c r="M31" s="42" t="s">
        <v>24</v>
      </c>
      <c r="N31" s="36">
        <v>934.524</v>
      </c>
      <c r="O31" s="36">
        <f>O30</f>
        <v>934.37099999999998</v>
      </c>
      <c r="P31" s="2">
        <f t="shared" si="3"/>
        <v>933.32399999999996</v>
      </c>
      <c r="Q31" s="2">
        <f t="shared" si="4"/>
        <v>933.17099999999994</v>
      </c>
      <c r="R31" s="7">
        <f t="shared" si="12"/>
        <v>1.2000000000000455</v>
      </c>
      <c r="S31" s="7">
        <f t="shared" si="13"/>
        <v>1.2000000000000455</v>
      </c>
      <c r="T31" s="4">
        <f t="shared" si="5"/>
        <v>1</v>
      </c>
      <c r="U31" s="9">
        <v>0.2</v>
      </c>
      <c r="V31" s="8">
        <f t="shared" si="2"/>
        <v>16.992000000000644</v>
      </c>
      <c r="W31" s="4">
        <f t="shared" si="6"/>
        <v>1.1800000000000002</v>
      </c>
      <c r="X31" s="6">
        <f t="shared" si="7"/>
        <v>14.329168267506262</v>
      </c>
      <c r="Y31" s="10"/>
    </row>
    <row r="32" spans="2:25" s="37" customFormat="1" ht="15" thickBot="1" x14ac:dyDescent="0.35">
      <c r="B32" s="28" t="s">
        <v>59</v>
      </c>
      <c r="C32" s="29" t="s">
        <v>49</v>
      </c>
      <c r="D32" s="38">
        <v>2.7699999999999999E-2</v>
      </c>
      <c r="E32" s="31">
        <v>60</v>
      </c>
      <c r="F32" s="39">
        <v>20</v>
      </c>
      <c r="G32" s="39" t="s">
        <v>22</v>
      </c>
      <c r="H32" s="40">
        <v>5.7</v>
      </c>
      <c r="I32" s="39">
        <v>22</v>
      </c>
      <c r="J32" s="39" t="s">
        <v>22</v>
      </c>
      <c r="K32" s="40">
        <v>11.15</v>
      </c>
      <c r="L32" s="41">
        <v>44.25</v>
      </c>
      <c r="M32" s="42" t="s">
        <v>24</v>
      </c>
      <c r="N32" s="36">
        <f>O31</f>
        <v>934.37099999999998</v>
      </c>
      <c r="O32" s="36">
        <v>932.42200000000003</v>
      </c>
      <c r="P32" s="2">
        <f t="shared" si="3"/>
        <v>933.17099999999994</v>
      </c>
      <c r="Q32" s="2">
        <f t="shared" si="4"/>
        <v>931.22199999999998</v>
      </c>
      <c r="R32" s="7">
        <f t="shared" si="12"/>
        <v>1.2000000000000455</v>
      </c>
      <c r="S32" s="7">
        <f t="shared" si="13"/>
        <v>1.2000000000000455</v>
      </c>
      <c r="T32" s="4">
        <f t="shared" si="5"/>
        <v>1.2</v>
      </c>
      <c r="U32" s="9">
        <v>0.2</v>
      </c>
      <c r="V32" s="4">
        <f t="shared" si="2"/>
        <v>76.464000000002898</v>
      </c>
      <c r="W32" s="4">
        <f t="shared" si="6"/>
        <v>5.3100000000000005</v>
      </c>
      <c r="X32" s="6">
        <f t="shared" si="7"/>
        <v>58.642607257081544</v>
      </c>
      <c r="Y32" s="10"/>
    </row>
    <row r="33" spans="2:25" s="37" customFormat="1" ht="15" thickBot="1" x14ac:dyDescent="0.35">
      <c r="B33" s="28" t="s">
        <v>60</v>
      </c>
      <c r="C33" s="29" t="s">
        <v>50</v>
      </c>
      <c r="D33" s="38">
        <v>0.01</v>
      </c>
      <c r="E33" s="31">
        <v>60</v>
      </c>
      <c r="F33" s="39">
        <v>22</v>
      </c>
      <c r="G33" s="39" t="s">
        <v>22</v>
      </c>
      <c r="H33" s="40">
        <v>10.8</v>
      </c>
      <c r="I33" s="39">
        <v>22</v>
      </c>
      <c r="J33" s="39" t="s">
        <v>22</v>
      </c>
      <c r="K33" s="40">
        <v>11.15</v>
      </c>
      <c r="L33" s="41">
        <v>8.9499999999999993</v>
      </c>
      <c r="M33" s="42" t="s">
        <v>24</v>
      </c>
      <c r="N33" s="36">
        <v>932.38400000000001</v>
      </c>
      <c r="O33" s="36">
        <f>O32</f>
        <v>932.42200000000003</v>
      </c>
      <c r="P33" s="2">
        <f t="shared" si="3"/>
        <v>931.18399999999997</v>
      </c>
      <c r="Q33" s="2">
        <f t="shared" si="4"/>
        <v>931.22199999999998</v>
      </c>
      <c r="R33" s="7">
        <f t="shared" si="12"/>
        <v>1.2000000000000455</v>
      </c>
      <c r="S33" s="7">
        <f t="shared" si="13"/>
        <v>1.2000000000000455</v>
      </c>
      <c r="T33" s="4">
        <f t="shared" si="5"/>
        <v>1.2</v>
      </c>
      <c r="U33" s="9">
        <v>0.2</v>
      </c>
      <c r="V33" s="8">
        <f t="shared" si="2"/>
        <v>15.465600000000583</v>
      </c>
      <c r="W33" s="4">
        <f t="shared" si="6"/>
        <v>1.0739999999999998</v>
      </c>
      <c r="X33" s="6">
        <f t="shared" si="7"/>
        <v>11.861047117534005</v>
      </c>
      <c r="Y33" s="10"/>
    </row>
    <row r="34" spans="2:25" s="37" customFormat="1" ht="15" thickBot="1" x14ac:dyDescent="0.35">
      <c r="B34" s="28" t="s">
        <v>60</v>
      </c>
      <c r="C34" s="29" t="s">
        <v>51</v>
      </c>
      <c r="D34" s="38">
        <v>0.01</v>
      </c>
      <c r="E34" s="31">
        <v>40</v>
      </c>
      <c r="F34" s="39">
        <v>21</v>
      </c>
      <c r="G34" s="39" t="s">
        <v>22</v>
      </c>
      <c r="H34" s="40">
        <v>7.3</v>
      </c>
      <c r="I34" s="39">
        <v>22</v>
      </c>
      <c r="J34" s="39" t="s">
        <v>22</v>
      </c>
      <c r="K34" s="40">
        <v>11.15</v>
      </c>
      <c r="L34" s="41" t="s">
        <v>64</v>
      </c>
      <c r="M34" s="42" t="s">
        <v>24</v>
      </c>
      <c r="N34" s="36">
        <f>O33</f>
        <v>932.42200000000003</v>
      </c>
      <c r="O34" s="36">
        <v>932.28099999999995</v>
      </c>
      <c r="P34" s="2">
        <f t="shared" si="3"/>
        <v>931.22199999999998</v>
      </c>
      <c r="Q34" s="2">
        <f t="shared" si="4"/>
        <v>931.0809999999999</v>
      </c>
      <c r="R34" s="7">
        <f t="shared" si="12"/>
        <v>1.2000000000000455</v>
      </c>
      <c r="S34" s="7">
        <f t="shared" si="13"/>
        <v>1.2000000000000455</v>
      </c>
      <c r="T34" s="4">
        <f t="shared" si="5"/>
        <v>1</v>
      </c>
      <c r="U34" s="9">
        <v>0.2</v>
      </c>
      <c r="V34" s="4"/>
      <c r="W34" s="4"/>
      <c r="X34" s="6"/>
      <c r="Y34" s="10"/>
    </row>
    <row r="35" spans="2:25" s="37" customFormat="1" ht="15" thickBot="1" x14ac:dyDescent="0.35">
      <c r="B35" s="28" t="s">
        <v>59</v>
      </c>
      <c r="C35" s="29" t="s">
        <v>52</v>
      </c>
      <c r="D35" s="38">
        <v>0.01</v>
      </c>
      <c r="E35" s="31">
        <v>80</v>
      </c>
      <c r="F35" s="39">
        <v>22</v>
      </c>
      <c r="G35" s="39" t="s">
        <v>22</v>
      </c>
      <c r="H35" s="40">
        <v>11.15</v>
      </c>
      <c r="I35" s="88" t="s">
        <v>54</v>
      </c>
      <c r="J35" s="88"/>
      <c r="K35" s="88"/>
      <c r="L35" s="41">
        <v>70</v>
      </c>
      <c r="M35" s="42" t="s">
        <v>24</v>
      </c>
      <c r="N35" s="36">
        <f>O33</f>
        <v>932.42200000000003</v>
      </c>
      <c r="O35" s="36">
        <v>932</v>
      </c>
      <c r="P35" s="2">
        <f t="shared" si="3"/>
        <v>931.22199999999998</v>
      </c>
      <c r="Q35" s="2">
        <f t="shared" si="4"/>
        <v>930.8</v>
      </c>
      <c r="R35" s="7">
        <f t="shared" si="12"/>
        <v>1.2000000000000455</v>
      </c>
      <c r="S35" s="7">
        <f t="shared" si="13"/>
        <v>1.2000000000000455</v>
      </c>
      <c r="T35" s="4">
        <f t="shared" si="5"/>
        <v>1.6</v>
      </c>
      <c r="U35" s="9">
        <v>0.2</v>
      </c>
      <c r="V35" s="8">
        <f t="shared" si="2"/>
        <v>161.28000000000611</v>
      </c>
      <c r="W35" s="4">
        <f t="shared" si="6"/>
        <v>11.200000000000001</v>
      </c>
      <c r="X35" s="6">
        <f t="shared" si="7"/>
        <v>114.89416227980043</v>
      </c>
      <c r="Y35" s="10"/>
    </row>
    <row r="36" spans="2:25" ht="15" thickBot="1" x14ac:dyDescent="0.35">
      <c r="E36" s="10"/>
      <c r="F36" s="10"/>
      <c r="G36" s="10"/>
      <c r="H36" s="10"/>
      <c r="I36" s="10"/>
      <c r="J36" s="10"/>
      <c r="K36" s="26" t="s">
        <v>27</v>
      </c>
      <c r="L36" s="21">
        <f>SUM(L11:L35)</f>
        <v>618.99</v>
      </c>
      <c r="M36" s="10"/>
      <c r="N36" s="10"/>
      <c r="O36" s="10"/>
      <c r="P36" s="10"/>
      <c r="Q36" s="10"/>
      <c r="R36" s="11"/>
      <c r="S36" s="11"/>
      <c r="T36" s="11"/>
      <c r="U36" s="12" t="s">
        <v>27</v>
      </c>
      <c r="V36" s="13">
        <f>TRUNC(SUM(V11:V35),2)</f>
        <v>1031.03</v>
      </c>
      <c r="W36" s="13">
        <f>TRUNC(SUM(W11:W35),2)</f>
        <v>71.59</v>
      </c>
      <c r="X36" s="14">
        <f>TRUNC(SUM(X11:X35),2)</f>
        <v>812.05</v>
      </c>
      <c r="Y36" s="1"/>
    </row>
    <row r="37" spans="2:25" x14ac:dyDescent="0.3"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1"/>
      <c r="Q37" s="11"/>
      <c r="R37" s="11"/>
      <c r="S37" s="25"/>
      <c r="T37" s="25"/>
      <c r="U37" s="25"/>
      <c r="V37" s="25"/>
      <c r="W37" s="1"/>
    </row>
    <row r="38" spans="2:25" x14ac:dyDescent="0.3"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1"/>
      <c r="Q38" s="11"/>
      <c r="R38" s="11"/>
      <c r="S38" s="25"/>
      <c r="T38" s="25"/>
      <c r="U38" s="25"/>
      <c r="V38" s="25"/>
      <c r="W38" s="1"/>
    </row>
    <row r="39" spans="2:25" x14ac:dyDescent="0.3"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1"/>
      <c r="Q39" s="11"/>
      <c r="R39" s="11"/>
      <c r="S39" s="25"/>
      <c r="T39" s="25"/>
      <c r="U39" s="25"/>
      <c r="V39" s="25"/>
      <c r="W39" s="1"/>
    </row>
    <row r="40" spans="2:25" ht="14.4" customHeight="1" x14ac:dyDescent="0.3">
      <c r="C40" s="89" t="s">
        <v>28</v>
      </c>
      <c r="D40" s="89"/>
      <c r="E40" s="8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"/>
    </row>
    <row r="41" spans="2:25" ht="14.4" customHeight="1" x14ac:dyDescent="0.3">
      <c r="C41" s="89"/>
      <c r="D41" s="89"/>
      <c r="E41" s="89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"/>
    </row>
    <row r="42" spans="2:25" x14ac:dyDescent="0.3">
      <c r="B42" s="10"/>
      <c r="C42" s="87" t="s">
        <v>58</v>
      </c>
      <c r="D42" s="87"/>
      <c r="E42" s="23" t="e">
        <f>RUA!E30+#REF!</f>
        <v>#REF!</v>
      </c>
      <c r="F42" s="10"/>
      <c r="G42" s="10"/>
      <c r="H42" s="10"/>
      <c r="I42" s="10"/>
      <c r="J42" s="10"/>
      <c r="K42" s="10"/>
      <c r="L42" s="10"/>
      <c r="M42" s="15"/>
      <c r="N42" s="10"/>
      <c r="O42" s="10"/>
      <c r="P42" s="1"/>
    </row>
    <row r="43" spans="2:25" x14ac:dyDescent="0.3">
      <c r="C43" s="87" t="s">
        <v>55</v>
      </c>
      <c r="D43" s="87"/>
      <c r="E43" s="23" t="e">
        <f>RUA!E31+#REF!+'TRECHO C - D'!E25</f>
        <v>#REF!</v>
      </c>
      <c r="F43" s="10"/>
      <c r="G43" s="10"/>
      <c r="H43" s="10"/>
      <c r="I43" s="10"/>
      <c r="J43" s="10"/>
      <c r="K43" s="10"/>
      <c r="L43" s="10"/>
      <c r="M43" s="10"/>
      <c r="N43" s="15"/>
      <c r="O43" s="10"/>
      <c r="P43" s="1"/>
    </row>
    <row r="44" spans="2:25" x14ac:dyDescent="0.3">
      <c r="B44" s="24"/>
      <c r="C44" s="87" t="s">
        <v>56</v>
      </c>
      <c r="D44" s="87"/>
      <c r="E44" s="23" t="e">
        <f>RUA!E32+#REF!+'TRECHO C - D'!E26</f>
        <v>#REF!</v>
      </c>
      <c r="F44" s="16"/>
      <c r="G44" s="16"/>
      <c r="H44" s="10"/>
      <c r="I44" s="10"/>
      <c r="J44" s="10"/>
      <c r="K44" s="10"/>
      <c r="L44" s="10"/>
      <c r="M44" s="10"/>
      <c r="N44" s="10"/>
      <c r="O44" s="10"/>
      <c r="P44" s="1"/>
    </row>
    <row r="45" spans="2:25" x14ac:dyDescent="0.3">
      <c r="B45" s="24"/>
      <c r="C45" s="87" t="s">
        <v>57</v>
      </c>
      <c r="D45" s="87"/>
      <c r="E45" s="23">
        <f>L33</f>
        <v>8.9499999999999993</v>
      </c>
      <c r="F45" s="16"/>
      <c r="G45" s="16"/>
      <c r="H45" s="10"/>
      <c r="I45" s="10"/>
      <c r="J45" s="10"/>
      <c r="K45" s="10"/>
      <c r="L45" s="10"/>
      <c r="M45" s="10"/>
      <c r="N45" s="10"/>
      <c r="O45" s="10"/>
      <c r="P45" s="1"/>
    </row>
    <row r="46" spans="2:25" x14ac:dyDescent="0.3">
      <c r="B46" s="24"/>
      <c r="C46" s="87" t="s">
        <v>63</v>
      </c>
      <c r="D46" s="87"/>
      <c r="E46" s="23">
        <f>L35</f>
        <v>70</v>
      </c>
      <c r="F46" s="16"/>
      <c r="G46" s="16"/>
      <c r="H46" s="10"/>
      <c r="I46" s="10"/>
      <c r="J46" s="10"/>
      <c r="K46" s="10"/>
      <c r="L46" s="10"/>
      <c r="M46" s="10"/>
      <c r="N46" s="10"/>
      <c r="O46" s="10"/>
      <c r="P46" s="1"/>
    </row>
    <row r="47" spans="2:25" x14ac:dyDescent="0.3">
      <c r="B47" s="10"/>
      <c r="C47" s="87" t="s">
        <v>61</v>
      </c>
      <c r="D47" s="87"/>
      <c r="E47" s="23" t="e">
        <f>RUA!E35+#REF!+'TRECHO C - D'!E29</f>
        <v>#REF!</v>
      </c>
      <c r="F47" s="10"/>
      <c r="G47" s="1"/>
    </row>
    <row r="48" spans="2:25" x14ac:dyDescent="0.3">
      <c r="B48" s="10"/>
      <c r="C48" s="10"/>
      <c r="D48" s="10"/>
      <c r="E48" s="10"/>
      <c r="F48" s="10"/>
      <c r="G48" s="1"/>
    </row>
    <row r="49" spans="2:25" x14ac:dyDescent="0.3">
      <c r="D49" s="10"/>
      <c r="E49" s="10"/>
      <c r="F49" s="10"/>
      <c r="G49" s="1"/>
    </row>
    <row r="50" spans="2:25" x14ac:dyDescent="0.3">
      <c r="D50" s="10"/>
      <c r="E50" s="10"/>
      <c r="F50" s="10"/>
      <c r="G50" s="1"/>
    </row>
    <row r="51" spans="2:25" x14ac:dyDescent="0.3">
      <c r="D51" s="1"/>
      <c r="E51" s="1"/>
      <c r="F51" s="1"/>
      <c r="G51" s="1"/>
    </row>
    <row r="52" spans="2:25" x14ac:dyDescent="0.3">
      <c r="B52" s="1"/>
      <c r="C52" s="1"/>
      <c r="D52" s="1"/>
      <c r="E52" s="1"/>
      <c r="F52" s="17"/>
      <c r="G52" s="22"/>
      <c r="H52" s="22"/>
      <c r="I52" s="18"/>
      <c r="J52" s="17"/>
      <c r="K52" s="1"/>
      <c r="L52" s="1"/>
      <c r="M52" s="1"/>
      <c r="N52" s="1"/>
      <c r="O52" s="1"/>
      <c r="P52" s="1"/>
      <c r="Q52" s="1"/>
      <c r="R52" s="1"/>
    </row>
    <row r="53" spans="2:25" x14ac:dyDescent="0.3">
      <c r="C53" s="1"/>
      <c r="D53" s="10"/>
      <c r="E53" s="10"/>
      <c r="F53" s="1"/>
      <c r="G53" s="1"/>
      <c r="H53" s="1"/>
      <c r="I53" s="1"/>
      <c r="J53" s="1"/>
      <c r="K53" s="1"/>
      <c r="L53" s="1"/>
      <c r="M53" s="17"/>
      <c r="N53" s="22"/>
      <c r="O53" s="22"/>
      <c r="P53" s="18"/>
      <c r="Q53" s="17"/>
      <c r="R53" s="1"/>
      <c r="S53" s="1"/>
      <c r="T53" s="1"/>
      <c r="U53" s="1"/>
      <c r="V53" s="1"/>
      <c r="W53" s="1"/>
      <c r="X53" s="1"/>
      <c r="Y53" s="1"/>
    </row>
    <row r="54" spans="2:25" x14ac:dyDescent="0.3">
      <c r="C54" s="1"/>
      <c r="D54" s="10"/>
      <c r="E54" s="10"/>
      <c r="F54" s="1"/>
      <c r="G54" s="1"/>
      <c r="H54" s="1"/>
      <c r="I54" s="1"/>
      <c r="J54" s="1"/>
      <c r="K54" s="1"/>
      <c r="L54" s="1"/>
      <c r="M54" s="17"/>
      <c r="N54" s="22"/>
      <c r="O54" s="22"/>
      <c r="P54" s="18"/>
      <c r="Q54" s="17"/>
      <c r="R54" s="1"/>
      <c r="S54" s="1"/>
      <c r="T54" s="1"/>
      <c r="U54" s="1"/>
      <c r="V54" s="1"/>
      <c r="W54" s="1"/>
      <c r="X54" s="1"/>
      <c r="Y54" s="1"/>
    </row>
    <row r="55" spans="2:25" x14ac:dyDescent="0.3">
      <c r="C55" s="1"/>
      <c r="D55" s="10"/>
      <c r="E55" s="10"/>
      <c r="F55" s="1"/>
      <c r="G55" s="1"/>
      <c r="H55" s="1"/>
      <c r="I55" s="1"/>
      <c r="J55" s="1"/>
      <c r="K55" s="1"/>
      <c r="L55" s="1"/>
      <c r="M55" s="17"/>
      <c r="N55" s="22"/>
      <c r="O55" s="22"/>
      <c r="P55" s="18"/>
      <c r="Q55" s="17"/>
      <c r="R55" s="1"/>
      <c r="S55" s="1"/>
      <c r="T55" s="1"/>
      <c r="U55" s="1"/>
      <c r="V55" s="1"/>
      <c r="W55" s="1"/>
      <c r="X55" s="1"/>
      <c r="Y55" s="1"/>
    </row>
  </sheetData>
  <mergeCells count="32">
    <mergeCell ref="B9:B10"/>
    <mergeCell ref="C43:D43"/>
    <mergeCell ref="C44:D44"/>
    <mergeCell ref="C47:D47"/>
    <mergeCell ref="C45:D45"/>
    <mergeCell ref="L9:L10"/>
    <mergeCell ref="M9:M10"/>
    <mergeCell ref="C46:D46"/>
    <mergeCell ref="I35:K35"/>
    <mergeCell ref="C42:D42"/>
    <mergeCell ref="C40:E41"/>
    <mergeCell ref="N9:N10"/>
    <mergeCell ref="O9:O10"/>
    <mergeCell ref="C5:D8"/>
    <mergeCell ref="E5:X5"/>
    <mergeCell ref="E6:X6"/>
    <mergeCell ref="E7:X7"/>
    <mergeCell ref="E8:X8"/>
    <mergeCell ref="P9:P10"/>
    <mergeCell ref="Q9:Q10"/>
    <mergeCell ref="C9:C10"/>
    <mergeCell ref="D9:D10"/>
    <mergeCell ref="E9:E10"/>
    <mergeCell ref="F9:H9"/>
    <mergeCell ref="I9:K9"/>
    <mergeCell ref="X9:X10"/>
    <mergeCell ref="R9:R10"/>
    <mergeCell ref="S9:S10"/>
    <mergeCell ref="T9:T10"/>
    <mergeCell ref="U9:U10"/>
    <mergeCell ref="V9:V10"/>
    <mergeCell ref="W9:W10"/>
  </mergeCells>
  <phoneticPr fontId="4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A43"/>
  <sheetViews>
    <sheetView showGridLines="0" tabSelected="1" topLeftCell="A4" zoomScale="85" zoomScaleNormal="85" workbookViewId="0">
      <selection activeCell="V21" sqref="V21"/>
    </sheetView>
  </sheetViews>
  <sheetFormatPr defaultRowHeight="14.4" x14ac:dyDescent="0.3"/>
  <cols>
    <col min="1" max="1" width="4.6640625" customWidth="1"/>
    <col min="2" max="2" width="13.109375" customWidth="1"/>
    <col min="4" max="5" width="11.5546875" customWidth="1"/>
    <col min="12" max="12" width="15.6640625" customWidth="1"/>
    <col min="13" max="13" width="11" customWidth="1"/>
    <col min="14" max="15" width="10.33203125" customWidth="1"/>
    <col min="16" max="16" width="11.5546875" customWidth="1"/>
    <col min="17" max="17" width="10" customWidth="1"/>
    <col min="18" max="18" width="11.33203125" customWidth="1"/>
    <col min="19" max="19" width="11" customWidth="1"/>
    <col min="22" max="22" width="10.88671875" customWidth="1"/>
  </cols>
  <sheetData>
    <row r="5" spans="1:27" x14ac:dyDescent="0.3">
      <c r="C5" s="90"/>
      <c r="D5" s="91"/>
      <c r="E5" s="96" t="s">
        <v>67</v>
      </c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8"/>
      <c r="Y5" s="1"/>
    </row>
    <row r="6" spans="1:27" x14ac:dyDescent="0.3">
      <c r="C6" s="92"/>
      <c r="D6" s="93"/>
      <c r="E6" s="99" t="s">
        <v>0</v>
      </c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1"/>
      <c r="Y6" s="1"/>
    </row>
    <row r="7" spans="1:27" ht="17.399999999999999" x14ac:dyDescent="0.3">
      <c r="C7" s="92"/>
      <c r="D7" s="93"/>
      <c r="E7" s="102" t="s">
        <v>66</v>
      </c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103"/>
      <c r="Y7" s="1"/>
    </row>
    <row r="8" spans="1:27" x14ac:dyDescent="0.3">
      <c r="C8" s="94"/>
      <c r="D8" s="95"/>
      <c r="E8" s="104" t="s">
        <v>35</v>
      </c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6"/>
      <c r="Y8" s="1"/>
    </row>
    <row r="9" spans="1:27" ht="14.4" customHeight="1" x14ac:dyDescent="0.3">
      <c r="B9" s="58" t="s">
        <v>62</v>
      </c>
      <c r="C9" s="58" t="s">
        <v>1</v>
      </c>
      <c r="D9" s="58" t="s">
        <v>2</v>
      </c>
      <c r="E9" s="58" t="s">
        <v>3</v>
      </c>
      <c r="F9" s="58" t="s">
        <v>4</v>
      </c>
      <c r="G9" s="58"/>
      <c r="H9" s="58"/>
      <c r="I9" s="58" t="s">
        <v>5</v>
      </c>
      <c r="J9" s="58"/>
      <c r="K9" s="58"/>
      <c r="L9" s="58" t="s">
        <v>6</v>
      </c>
      <c r="M9" s="58" t="s">
        <v>7</v>
      </c>
      <c r="N9" s="58" t="s">
        <v>8</v>
      </c>
      <c r="O9" s="58" t="s">
        <v>9</v>
      </c>
      <c r="P9" s="108" t="s">
        <v>10</v>
      </c>
      <c r="Q9" s="107" t="s">
        <v>11</v>
      </c>
      <c r="R9" s="107" t="s">
        <v>12</v>
      </c>
      <c r="S9" s="107" t="s">
        <v>13</v>
      </c>
      <c r="T9" s="107" t="s">
        <v>14</v>
      </c>
      <c r="U9" s="107" t="s">
        <v>15</v>
      </c>
      <c r="V9" s="107" t="s">
        <v>16</v>
      </c>
      <c r="W9" s="107" t="s">
        <v>29</v>
      </c>
      <c r="X9" s="107" t="s">
        <v>17</v>
      </c>
      <c r="Y9" s="1"/>
    </row>
    <row r="10" spans="1:27" ht="24.6" customHeight="1" x14ac:dyDescent="0.3">
      <c r="B10" s="58"/>
      <c r="C10" s="58"/>
      <c r="D10" s="58"/>
      <c r="E10" s="58"/>
      <c r="F10" s="44" t="s">
        <v>18</v>
      </c>
      <c r="G10" s="44"/>
      <c r="H10" s="46" t="s">
        <v>19</v>
      </c>
      <c r="I10" s="46" t="s">
        <v>18</v>
      </c>
      <c r="J10" s="46"/>
      <c r="K10" s="44" t="s">
        <v>20</v>
      </c>
      <c r="L10" s="58"/>
      <c r="M10" s="58"/>
      <c r="N10" s="58"/>
      <c r="O10" s="58"/>
      <c r="P10" s="108"/>
      <c r="Q10" s="107"/>
      <c r="R10" s="107"/>
      <c r="S10" s="107"/>
      <c r="T10" s="107"/>
      <c r="U10" s="107"/>
      <c r="V10" s="107"/>
      <c r="W10" s="107"/>
      <c r="X10" s="107"/>
      <c r="Y10" s="1"/>
    </row>
    <row r="11" spans="1:27" s="53" customFormat="1" x14ac:dyDescent="0.3">
      <c r="A11" s="50"/>
      <c r="B11" s="51" t="s">
        <v>60</v>
      </c>
      <c r="C11" s="49" t="s">
        <v>21</v>
      </c>
      <c r="D11" s="38">
        <v>3.44E-2</v>
      </c>
      <c r="E11" s="45">
        <v>60</v>
      </c>
      <c r="F11" s="49">
        <v>4</v>
      </c>
      <c r="G11" s="49" t="s">
        <v>22</v>
      </c>
      <c r="H11" s="40">
        <v>17.079999999999998</v>
      </c>
      <c r="I11" s="49">
        <v>5</v>
      </c>
      <c r="J11" s="49" t="s">
        <v>22</v>
      </c>
      <c r="K11" s="40">
        <v>3.83</v>
      </c>
      <c r="L11" s="41">
        <v>11.6</v>
      </c>
      <c r="M11" s="42" t="s">
        <v>24</v>
      </c>
      <c r="N11" s="36">
        <v>968.75400000000002</v>
      </c>
      <c r="O11" s="36">
        <v>968.36199999999997</v>
      </c>
      <c r="P11" s="2">
        <f t="shared" ref="P11:Q18" si="0">N11-1.2</f>
        <v>967.55399999999997</v>
      </c>
      <c r="Q11" s="2">
        <f t="shared" si="0"/>
        <v>967.16199999999992</v>
      </c>
      <c r="R11" s="7">
        <f>N11-P11</f>
        <v>1.2000000000000455</v>
      </c>
      <c r="S11" s="7">
        <f t="shared" ref="R11:S18" si="1">O11-Q11</f>
        <v>1.2000000000000455</v>
      </c>
      <c r="T11" s="8">
        <f>IF(2*E11/100&lt;1,1,2*E11/100)</f>
        <v>1.2</v>
      </c>
      <c r="U11" s="9">
        <v>0.2</v>
      </c>
      <c r="V11" s="8">
        <f t="shared" ref="V11:V18" si="2">AVERAGE(R11:S11)*T11*L11*(1+U11)</f>
        <v>20.044800000000759</v>
      </c>
      <c r="W11" s="8">
        <f>T11*L11*0.1</f>
        <v>1.3920000000000001</v>
      </c>
      <c r="X11" s="8">
        <f>V11-PI()*(E11/100)^2*0.25*L11-W11</f>
        <v>15.372977269653017</v>
      </c>
      <c r="Y11" s="52"/>
      <c r="Z11" s="50"/>
      <c r="AA11" s="50"/>
    </row>
    <row r="12" spans="1:27" s="53" customFormat="1" x14ac:dyDescent="0.3">
      <c r="A12" s="50"/>
      <c r="B12" s="51" t="s">
        <v>60</v>
      </c>
      <c r="C12" s="49" t="s">
        <v>23</v>
      </c>
      <c r="D12" s="38">
        <v>7.0800000000000002E-2</v>
      </c>
      <c r="E12" s="45">
        <v>60</v>
      </c>
      <c r="F12" s="49">
        <v>5</v>
      </c>
      <c r="G12" s="49" t="s">
        <v>22</v>
      </c>
      <c r="H12" s="40">
        <v>3.83</v>
      </c>
      <c r="I12" s="49">
        <v>7</v>
      </c>
      <c r="J12" s="49" t="s">
        <v>22</v>
      </c>
      <c r="K12" s="40">
        <v>12.33</v>
      </c>
      <c r="L12" s="41">
        <v>48</v>
      </c>
      <c r="M12" s="42" t="s">
        <v>24</v>
      </c>
      <c r="N12" s="36">
        <f>O11</f>
        <v>968.36199999999997</v>
      </c>
      <c r="O12" s="36">
        <v>964.76499999999999</v>
      </c>
      <c r="P12" s="2">
        <f t="shared" si="0"/>
        <v>967.16199999999992</v>
      </c>
      <c r="Q12" s="2">
        <f t="shared" si="0"/>
        <v>963.56499999999994</v>
      </c>
      <c r="R12" s="7">
        <f t="shared" si="1"/>
        <v>1.2000000000000455</v>
      </c>
      <c r="S12" s="7">
        <f t="shared" si="1"/>
        <v>1.2000000000000455</v>
      </c>
      <c r="T12" s="8">
        <f t="shared" ref="T12:T18" si="3">IF(2*E12/100&lt;1,1,2*E12/100)</f>
        <v>1.2</v>
      </c>
      <c r="U12" s="9">
        <v>0.2</v>
      </c>
      <c r="V12" s="8">
        <f t="shared" si="2"/>
        <v>82.944000000003143</v>
      </c>
      <c r="W12" s="8">
        <f t="shared" ref="W12:W18" si="4">T12*L12*0.1</f>
        <v>5.76</v>
      </c>
      <c r="X12" s="8">
        <f t="shared" ref="X12:X18" si="5">V12-PI()*(E12/100)^2*0.25*L12-W12</f>
        <v>63.61231973649523</v>
      </c>
      <c r="Y12" s="52"/>
      <c r="Z12" s="50"/>
      <c r="AA12" s="50"/>
    </row>
    <row r="13" spans="1:27" s="53" customFormat="1" x14ac:dyDescent="0.3">
      <c r="A13" s="50"/>
      <c r="B13" s="51" t="s">
        <v>60</v>
      </c>
      <c r="C13" s="49" t="s">
        <v>25</v>
      </c>
      <c r="D13" s="38">
        <v>4.1500000000000002E-2</v>
      </c>
      <c r="E13" s="45">
        <v>60</v>
      </c>
      <c r="F13" s="49">
        <v>7</v>
      </c>
      <c r="G13" s="49" t="s">
        <v>22</v>
      </c>
      <c r="H13" s="40">
        <v>4.26</v>
      </c>
      <c r="I13" s="49">
        <v>7</v>
      </c>
      <c r="J13" s="49" t="s">
        <v>22</v>
      </c>
      <c r="K13" s="40">
        <v>12.33</v>
      </c>
      <c r="L13" s="41">
        <v>10.199999999999999</v>
      </c>
      <c r="M13" s="42" t="s">
        <v>24</v>
      </c>
      <c r="N13" s="36">
        <f t="shared" ref="N13" si="6">O12</f>
        <v>964.76499999999999</v>
      </c>
      <c r="O13" s="36">
        <v>965.09699999999998</v>
      </c>
      <c r="P13" s="2">
        <f t="shared" si="0"/>
        <v>963.56499999999994</v>
      </c>
      <c r="Q13" s="2">
        <f t="shared" si="0"/>
        <v>963.89699999999993</v>
      </c>
      <c r="R13" s="7">
        <f t="shared" si="1"/>
        <v>1.2000000000000455</v>
      </c>
      <c r="S13" s="7">
        <f t="shared" si="1"/>
        <v>1.2000000000000455</v>
      </c>
      <c r="T13" s="8">
        <f t="shared" si="3"/>
        <v>1.2</v>
      </c>
      <c r="U13" s="9">
        <v>0.2</v>
      </c>
      <c r="V13" s="8">
        <f t="shared" si="2"/>
        <v>17.625600000000667</v>
      </c>
      <c r="W13" s="8">
        <f t="shared" si="4"/>
        <v>1.224</v>
      </c>
      <c r="X13" s="8">
        <f t="shared" si="5"/>
        <v>13.517617944005236</v>
      </c>
      <c r="Y13" s="52"/>
      <c r="Z13" s="50"/>
      <c r="AA13" s="50"/>
    </row>
    <row r="14" spans="1:27" s="53" customFormat="1" x14ac:dyDescent="0.3">
      <c r="A14" s="50"/>
      <c r="B14" s="51" t="s">
        <v>59</v>
      </c>
      <c r="C14" s="49" t="s">
        <v>26</v>
      </c>
      <c r="D14" s="38">
        <v>0.1037</v>
      </c>
      <c r="E14" s="45">
        <v>60</v>
      </c>
      <c r="F14" s="45">
        <v>7</v>
      </c>
      <c r="G14" s="49" t="s">
        <v>22</v>
      </c>
      <c r="H14" s="40">
        <v>12.33</v>
      </c>
      <c r="I14" s="49">
        <v>10</v>
      </c>
      <c r="J14" s="49" t="s">
        <v>22</v>
      </c>
      <c r="K14" s="40">
        <v>5.6</v>
      </c>
      <c r="L14" s="41">
        <v>54</v>
      </c>
      <c r="M14" s="42" t="s">
        <v>24</v>
      </c>
      <c r="N14" s="36">
        <f>N13</f>
        <v>964.76499999999999</v>
      </c>
      <c r="O14" s="36">
        <v>959.12099999999998</v>
      </c>
      <c r="P14" s="2">
        <f t="shared" si="0"/>
        <v>963.56499999999994</v>
      </c>
      <c r="Q14" s="2">
        <f t="shared" si="0"/>
        <v>957.92099999999994</v>
      </c>
      <c r="R14" s="7">
        <f t="shared" si="1"/>
        <v>1.2000000000000455</v>
      </c>
      <c r="S14" s="7">
        <f t="shared" si="1"/>
        <v>1.2000000000000455</v>
      </c>
      <c r="T14" s="8">
        <f t="shared" si="3"/>
        <v>1.2</v>
      </c>
      <c r="U14" s="9">
        <v>0.2</v>
      </c>
      <c r="V14" s="8">
        <f t="shared" si="2"/>
        <v>93.312000000003536</v>
      </c>
      <c r="W14" s="8">
        <f t="shared" si="4"/>
        <v>6.48</v>
      </c>
      <c r="X14" s="8">
        <f t="shared" si="5"/>
        <v>71.563859703557142</v>
      </c>
      <c r="Y14" s="52"/>
      <c r="Z14" s="50"/>
      <c r="AA14" s="50"/>
    </row>
    <row r="15" spans="1:27" s="53" customFormat="1" x14ac:dyDescent="0.3">
      <c r="A15" s="50"/>
      <c r="B15" s="51" t="s">
        <v>60</v>
      </c>
      <c r="C15" s="49" t="s">
        <v>30</v>
      </c>
      <c r="D15" s="38">
        <v>3.6999999999999998E-2</v>
      </c>
      <c r="E15" s="45">
        <v>60</v>
      </c>
      <c r="F15" s="49">
        <v>10</v>
      </c>
      <c r="G15" s="49" t="s">
        <v>22</v>
      </c>
      <c r="H15" s="40">
        <v>2.6</v>
      </c>
      <c r="I15" s="49">
        <v>10</v>
      </c>
      <c r="J15" s="49" t="s">
        <v>22</v>
      </c>
      <c r="K15" s="41">
        <v>5.6</v>
      </c>
      <c r="L15" s="41">
        <v>8.6999999999999993</v>
      </c>
      <c r="M15" s="42" t="s">
        <v>24</v>
      </c>
      <c r="N15" s="36">
        <f>O14</f>
        <v>959.12099999999998</v>
      </c>
      <c r="O15" s="36">
        <v>959.32899999999995</v>
      </c>
      <c r="P15" s="2">
        <f t="shared" si="0"/>
        <v>957.92099999999994</v>
      </c>
      <c r="Q15" s="2">
        <f t="shared" si="0"/>
        <v>958.12899999999991</v>
      </c>
      <c r="R15" s="7">
        <f t="shared" si="1"/>
        <v>1.2000000000000455</v>
      </c>
      <c r="S15" s="7">
        <f t="shared" si="1"/>
        <v>1.2000000000000455</v>
      </c>
      <c r="T15" s="8">
        <f t="shared" si="3"/>
        <v>1.2</v>
      </c>
      <c r="U15" s="9">
        <v>0.2</v>
      </c>
      <c r="V15" s="8">
        <f t="shared" si="2"/>
        <v>15.033600000000567</v>
      </c>
      <c r="W15" s="8">
        <f t="shared" si="4"/>
        <v>1.044</v>
      </c>
      <c r="X15" s="8">
        <f t="shared" si="5"/>
        <v>11.529732952239758</v>
      </c>
      <c r="Y15" s="52"/>
      <c r="Z15" s="50"/>
      <c r="AA15" s="50"/>
    </row>
    <row r="16" spans="1:27" s="53" customFormat="1" x14ac:dyDescent="0.3">
      <c r="A16" s="50"/>
      <c r="B16" s="51" t="s">
        <v>59</v>
      </c>
      <c r="C16" s="49" t="s">
        <v>31</v>
      </c>
      <c r="D16" s="38">
        <v>7.7799999999999994E-2</v>
      </c>
      <c r="E16" s="45">
        <v>80</v>
      </c>
      <c r="F16" s="49">
        <v>10</v>
      </c>
      <c r="G16" s="49" t="s">
        <v>22</v>
      </c>
      <c r="H16" s="40">
        <v>5.6</v>
      </c>
      <c r="I16" s="49">
        <v>14</v>
      </c>
      <c r="J16" s="49" t="s">
        <v>22</v>
      </c>
      <c r="K16" s="40">
        <v>1.17</v>
      </c>
      <c r="L16" s="41">
        <v>75.5</v>
      </c>
      <c r="M16" s="42" t="s">
        <v>24</v>
      </c>
      <c r="N16" s="36">
        <v>959.12099999999998</v>
      </c>
      <c r="O16" s="36">
        <v>953.16399999999999</v>
      </c>
      <c r="P16" s="2">
        <f t="shared" si="0"/>
        <v>957.92099999999994</v>
      </c>
      <c r="Q16" s="2">
        <f t="shared" si="0"/>
        <v>951.96399999999994</v>
      </c>
      <c r="R16" s="7">
        <f t="shared" si="1"/>
        <v>1.2000000000000455</v>
      </c>
      <c r="S16" s="7">
        <f t="shared" si="1"/>
        <v>1.2000000000000455</v>
      </c>
      <c r="T16" s="8">
        <f t="shared" si="3"/>
        <v>1.6</v>
      </c>
      <c r="U16" s="9">
        <v>0.2</v>
      </c>
      <c r="V16" s="8">
        <f t="shared" si="2"/>
        <v>173.95200000000659</v>
      </c>
      <c r="W16" s="8">
        <f t="shared" si="4"/>
        <v>12.080000000000002</v>
      </c>
      <c r="X16" s="8">
        <f t="shared" si="5"/>
        <v>123.92156074464189</v>
      </c>
      <c r="Y16" s="52"/>
      <c r="Z16" s="50"/>
      <c r="AA16" s="50"/>
    </row>
    <row r="17" spans="1:27" s="53" customFormat="1" x14ac:dyDescent="0.3">
      <c r="A17" s="50"/>
      <c r="B17" s="51" t="s">
        <v>60</v>
      </c>
      <c r="C17" s="49" t="s">
        <v>32</v>
      </c>
      <c r="D17" s="38">
        <v>6.5000000000000002E-2</v>
      </c>
      <c r="E17" s="45">
        <v>60</v>
      </c>
      <c r="F17" s="49">
        <v>13</v>
      </c>
      <c r="G17" s="49" t="s">
        <v>22</v>
      </c>
      <c r="H17" s="40">
        <v>17.5</v>
      </c>
      <c r="I17" s="49">
        <v>14</v>
      </c>
      <c r="J17" s="49" t="s">
        <v>22</v>
      </c>
      <c r="K17" s="40">
        <v>1.17</v>
      </c>
      <c r="L17" s="41">
        <v>12.25</v>
      </c>
      <c r="M17" s="42" t="s">
        <v>24</v>
      </c>
      <c r="N17" s="36">
        <v>953.16399999999999</v>
      </c>
      <c r="O17" s="36">
        <v>953.60199999999998</v>
      </c>
      <c r="P17" s="2">
        <f t="shared" si="0"/>
        <v>951.96399999999994</v>
      </c>
      <c r="Q17" s="2">
        <f t="shared" si="0"/>
        <v>952.40199999999993</v>
      </c>
      <c r="R17" s="7">
        <f t="shared" si="1"/>
        <v>1.2000000000000455</v>
      </c>
      <c r="S17" s="7">
        <f t="shared" si="1"/>
        <v>1.2000000000000455</v>
      </c>
      <c r="T17" s="8">
        <f t="shared" si="3"/>
        <v>1.2</v>
      </c>
      <c r="U17" s="9">
        <v>0.2</v>
      </c>
      <c r="V17" s="8">
        <f t="shared" si="2"/>
        <v>21.168000000000802</v>
      </c>
      <c r="W17" s="8">
        <f t="shared" si="4"/>
        <v>1.47</v>
      </c>
      <c r="X17" s="8">
        <f t="shared" si="5"/>
        <v>16.234394099418058</v>
      </c>
      <c r="Y17" s="52"/>
      <c r="Z17" s="50"/>
      <c r="AA17" s="50"/>
    </row>
    <row r="18" spans="1:27" s="53" customFormat="1" x14ac:dyDescent="0.3">
      <c r="A18" s="50"/>
      <c r="B18" s="51" t="s">
        <v>59</v>
      </c>
      <c r="C18" s="49" t="s">
        <v>33</v>
      </c>
      <c r="D18" s="38">
        <v>8.8200000000000001E-2</v>
      </c>
      <c r="E18" s="45">
        <v>80</v>
      </c>
      <c r="F18" s="49">
        <v>14</v>
      </c>
      <c r="G18" s="49" t="s">
        <v>22</v>
      </c>
      <c r="H18" s="40">
        <v>1.17</v>
      </c>
      <c r="I18" s="49">
        <v>17</v>
      </c>
      <c r="J18" s="49" t="s">
        <v>22</v>
      </c>
      <c r="K18" s="40">
        <v>3.84</v>
      </c>
      <c r="L18" s="41">
        <v>63</v>
      </c>
      <c r="M18" s="42" t="s">
        <v>24</v>
      </c>
      <c r="N18" s="36">
        <v>953.16399999999999</v>
      </c>
      <c r="O18" s="36">
        <v>944.52</v>
      </c>
      <c r="P18" s="2">
        <f t="shared" si="0"/>
        <v>951.96399999999994</v>
      </c>
      <c r="Q18" s="2">
        <f t="shared" si="0"/>
        <v>943.31999999999994</v>
      </c>
      <c r="R18" s="7">
        <f t="shared" si="1"/>
        <v>1.2000000000000455</v>
      </c>
      <c r="S18" s="7">
        <f t="shared" si="1"/>
        <v>1.2000000000000455</v>
      </c>
      <c r="T18" s="8">
        <f t="shared" si="3"/>
        <v>1.6</v>
      </c>
      <c r="U18" s="9">
        <v>0.2</v>
      </c>
      <c r="V18" s="8">
        <f t="shared" si="2"/>
        <v>145.1520000000055</v>
      </c>
      <c r="W18" s="8">
        <f t="shared" si="4"/>
        <v>10.080000000000002</v>
      </c>
      <c r="X18" s="8">
        <f t="shared" si="5"/>
        <v>103.40474605182038</v>
      </c>
      <c r="Y18" s="52"/>
      <c r="Z18" s="50"/>
      <c r="AA18" s="50"/>
    </row>
    <row r="19" spans="1:27" s="53" customFormat="1" x14ac:dyDescent="0.3">
      <c r="A19" s="50"/>
      <c r="B19" s="51" t="s">
        <v>60</v>
      </c>
      <c r="C19" s="49" t="s">
        <v>36</v>
      </c>
      <c r="D19" s="38">
        <v>2.8799999999999999E-2</v>
      </c>
      <c r="E19" s="45">
        <v>60</v>
      </c>
      <c r="F19" s="49">
        <v>17</v>
      </c>
      <c r="G19" s="49" t="s">
        <v>22</v>
      </c>
      <c r="H19" s="40">
        <v>1.1000000000000001</v>
      </c>
      <c r="I19" s="49">
        <v>17</v>
      </c>
      <c r="J19" s="49" t="s">
        <v>22</v>
      </c>
      <c r="K19" s="40">
        <v>3.84</v>
      </c>
      <c r="L19" s="41">
        <v>10.4</v>
      </c>
      <c r="M19" s="42" t="s">
        <v>24</v>
      </c>
      <c r="N19" s="36">
        <v>944.52</v>
      </c>
      <c r="O19" s="36">
        <v>944.92</v>
      </c>
      <c r="P19" s="2">
        <f t="shared" ref="P19" si="7">N19-1.2</f>
        <v>943.31999999999994</v>
      </c>
      <c r="Q19" s="2">
        <f t="shared" ref="Q19" si="8">O19-1.2</f>
        <v>943.71999999999991</v>
      </c>
      <c r="R19" s="7">
        <f t="shared" ref="R19" si="9">N19-P19</f>
        <v>1.2000000000000455</v>
      </c>
      <c r="S19" s="7">
        <f t="shared" ref="S19" si="10">O19-Q19</f>
        <v>1.2000000000000455</v>
      </c>
      <c r="T19" s="8">
        <f t="shared" ref="T19" si="11">IF(2*E19/100&lt;1,1,2*E19/100)</f>
        <v>1.2</v>
      </c>
      <c r="U19" s="9">
        <v>0.2</v>
      </c>
      <c r="V19" s="8">
        <f t="shared" ref="V19" si="12">AVERAGE(R19:S19)*T19*L19*(1+U19)</f>
        <v>17.971200000000682</v>
      </c>
      <c r="W19" s="8">
        <f t="shared" ref="W19" si="13">T19*L19*0.1</f>
        <v>1.2480000000000002</v>
      </c>
      <c r="X19" s="8">
        <f t="shared" ref="X19" si="14">V19-PI()*(E19/100)^2*0.25*L19-W19</f>
        <v>13.782669276240636</v>
      </c>
      <c r="Y19" s="52"/>
      <c r="Z19" s="50"/>
      <c r="AA19" s="50"/>
    </row>
    <row r="20" spans="1:27" s="53" customFormat="1" x14ac:dyDescent="0.3">
      <c r="A20" s="50"/>
      <c r="B20" s="51" t="s">
        <v>59</v>
      </c>
      <c r="C20" s="49" t="s">
        <v>37</v>
      </c>
      <c r="D20" s="38">
        <v>8.6800000000000002E-2</v>
      </c>
      <c r="E20" s="45">
        <v>80</v>
      </c>
      <c r="F20" s="49">
        <v>17</v>
      </c>
      <c r="G20" s="49" t="s">
        <v>22</v>
      </c>
      <c r="H20" s="40">
        <v>3.84</v>
      </c>
      <c r="I20" s="49">
        <v>20</v>
      </c>
      <c r="J20" s="49" t="s">
        <v>22</v>
      </c>
      <c r="K20" s="40">
        <v>4.2</v>
      </c>
      <c r="L20" s="41">
        <v>61</v>
      </c>
      <c r="M20" s="42" t="s">
        <v>24</v>
      </c>
      <c r="N20" s="36">
        <v>944.52</v>
      </c>
      <c r="O20" s="36">
        <v>940.4</v>
      </c>
      <c r="P20" s="2">
        <f t="shared" ref="P20" si="15">N20-1.2</f>
        <v>943.31999999999994</v>
      </c>
      <c r="Q20" s="2">
        <f t="shared" ref="Q20" si="16">O20-1.2</f>
        <v>939.19999999999993</v>
      </c>
      <c r="R20" s="7">
        <f t="shared" ref="R20" si="17">N20-P20</f>
        <v>1.2000000000000455</v>
      </c>
      <c r="S20" s="7">
        <f t="shared" ref="S20" si="18">O20-Q20</f>
        <v>1.2000000000000455</v>
      </c>
      <c r="T20" s="8">
        <f t="shared" ref="T20" si="19">IF(2*E20/100&lt;1,1,2*E20/100)</f>
        <v>1.6</v>
      </c>
      <c r="U20" s="9">
        <v>0.2</v>
      </c>
      <c r="V20" s="8">
        <f t="shared" ref="V20" si="20">AVERAGE(R20:S20)*T20*L20*(1+U20)</f>
        <v>140.54400000000533</v>
      </c>
      <c r="W20" s="8">
        <f t="shared" ref="W20" si="21">T20*L20*0.1</f>
        <v>9.7600000000000016</v>
      </c>
      <c r="X20" s="8">
        <f t="shared" ref="X20" si="22">V20-PI()*(E20/100)^2*0.25*L20-W20</f>
        <v>100.12205570096894</v>
      </c>
      <c r="Y20" s="52"/>
      <c r="Z20" s="50"/>
      <c r="AA20" s="50"/>
    </row>
    <row r="21" spans="1:27" s="53" customFormat="1" x14ac:dyDescent="0.3">
      <c r="A21" s="50"/>
      <c r="B21" s="51" t="s">
        <v>60</v>
      </c>
      <c r="C21" s="49" t="s">
        <v>38</v>
      </c>
      <c r="D21" s="38">
        <v>6.9800000000000001E-2</v>
      </c>
      <c r="E21" s="45">
        <v>60</v>
      </c>
      <c r="F21" s="49">
        <v>20</v>
      </c>
      <c r="G21" s="49" t="s">
        <v>22</v>
      </c>
      <c r="H21" s="40">
        <v>1.23</v>
      </c>
      <c r="I21" s="49">
        <v>20</v>
      </c>
      <c r="J21" s="49" t="s">
        <v>22</v>
      </c>
      <c r="K21" s="40">
        <v>4.2</v>
      </c>
      <c r="L21" s="41">
        <v>9.4499999999999993</v>
      </c>
      <c r="M21" s="42" t="s">
        <v>24</v>
      </c>
      <c r="N21" s="36">
        <v>940.4</v>
      </c>
      <c r="O21" s="36">
        <v>940.84299999999996</v>
      </c>
      <c r="P21" s="2">
        <f t="shared" ref="P21:P23" si="23">N21-1.2</f>
        <v>939.19999999999993</v>
      </c>
      <c r="Q21" s="2">
        <f t="shared" ref="Q21:Q23" si="24">O21-1.2</f>
        <v>939.64299999999992</v>
      </c>
      <c r="R21" s="7">
        <f t="shared" ref="R21:R23" si="25">N21-P21</f>
        <v>1.2000000000000455</v>
      </c>
      <c r="S21" s="7">
        <f t="shared" ref="S21:S23" si="26">O21-Q21</f>
        <v>1.2000000000000455</v>
      </c>
      <c r="T21" s="8">
        <f t="shared" ref="T21:T23" si="27">IF(2*E21/100&lt;1,1,2*E21/100)</f>
        <v>1.2</v>
      </c>
      <c r="U21" s="9">
        <v>0.2</v>
      </c>
      <c r="V21" s="8">
        <f t="shared" ref="V21:V23" si="28">AVERAGE(R21:S21)*T21*L21*(1+U21)</f>
        <v>16.329600000000617</v>
      </c>
      <c r="W21" s="8">
        <f t="shared" ref="W21:W23" si="29">T21*L21*0.1</f>
        <v>1.1339999999999999</v>
      </c>
      <c r="X21" s="8">
        <f t="shared" ref="X21:X23" si="30">V21-PI()*(E21/100)^2*0.25*L21-W21</f>
        <v>12.523675448122498</v>
      </c>
      <c r="Y21" s="52"/>
      <c r="Z21" s="50"/>
      <c r="AA21" s="50"/>
    </row>
    <row r="22" spans="1:27" s="53" customFormat="1" x14ac:dyDescent="0.3">
      <c r="A22" s="50"/>
      <c r="B22" s="51" t="s">
        <v>59</v>
      </c>
      <c r="C22" s="49" t="s">
        <v>39</v>
      </c>
      <c r="D22" s="38">
        <v>0.1033</v>
      </c>
      <c r="E22" s="45">
        <v>80</v>
      </c>
      <c r="F22" s="49">
        <v>20</v>
      </c>
      <c r="G22" s="49" t="s">
        <v>22</v>
      </c>
      <c r="H22" s="40">
        <v>4.2</v>
      </c>
      <c r="I22" s="49">
        <v>23</v>
      </c>
      <c r="J22" s="49" t="s">
        <v>22</v>
      </c>
      <c r="K22" s="40">
        <v>16.670000000000002</v>
      </c>
      <c r="L22" s="41">
        <v>72.599999999999994</v>
      </c>
      <c r="M22" s="42" t="s">
        <v>24</v>
      </c>
      <c r="N22" s="36">
        <v>940.4</v>
      </c>
      <c r="O22" s="36">
        <v>932.78800000000001</v>
      </c>
      <c r="P22" s="2">
        <f t="shared" si="23"/>
        <v>939.19999999999993</v>
      </c>
      <c r="Q22" s="2">
        <f t="shared" si="24"/>
        <v>931.58799999999997</v>
      </c>
      <c r="R22" s="7">
        <f t="shared" si="25"/>
        <v>1.2000000000000455</v>
      </c>
      <c r="S22" s="7">
        <f t="shared" si="26"/>
        <v>1.2000000000000455</v>
      </c>
      <c r="T22" s="8">
        <f t="shared" si="27"/>
        <v>1.6</v>
      </c>
      <c r="U22" s="9">
        <v>0.2</v>
      </c>
      <c r="V22" s="8">
        <f t="shared" si="28"/>
        <v>167.27040000000633</v>
      </c>
      <c r="W22" s="8">
        <f t="shared" si="29"/>
        <v>11.616</v>
      </c>
      <c r="X22" s="8">
        <f t="shared" si="30"/>
        <v>119.16165973590729</v>
      </c>
      <c r="Y22" s="52"/>
      <c r="Z22" s="50"/>
      <c r="AA22" s="50"/>
    </row>
    <row r="23" spans="1:27" s="53" customFormat="1" x14ac:dyDescent="0.3">
      <c r="A23" s="50"/>
      <c r="B23" s="51" t="s">
        <v>60</v>
      </c>
      <c r="C23" s="49" t="s">
        <v>40</v>
      </c>
      <c r="D23" s="38">
        <v>3.2599999999999997E-2</v>
      </c>
      <c r="E23" s="45">
        <v>60</v>
      </c>
      <c r="F23" s="49">
        <v>23</v>
      </c>
      <c r="G23" s="49" t="s">
        <v>22</v>
      </c>
      <c r="H23" s="40">
        <v>13.45</v>
      </c>
      <c r="I23" s="49">
        <v>23</v>
      </c>
      <c r="J23" s="49" t="s">
        <v>22</v>
      </c>
      <c r="K23" s="40">
        <v>16.670000000000002</v>
      </c>
      <c r="L23" s="41">
        <v>9.1999999999999993</v>
      </c>
      <c r="M23" s="42" t="s">
        <v>24</v>
      </c>
      <c r="N23" s="36">
        <v>932.78800000000001</v>
      </c>
      <c r="O23" s="36">
        <v>933.07</v>
      </c>
      <c r="P23" s="2">
        <f t="shared" si="23"/>
        <v>931.58799999999997</v>
      </c>
      <c r="Q23" s="2">
        <f t="shared" si="24"/>
        <v>931.87</v>
      </c>
      <c r="R23" s="7">
        <f t="shared" si="25"/>
        <v>1.2000000000000455</v>
      </c>
      <c r="S23" s="7">
        <f t="shared" si="26"/>
        <v>1.2000000000000455</v>
      </c>
      <c r="T23" s="8">
        <f t="shared" si="27"/>
        <v>1.2</v>
      </c>
      <c r="U23" s="9">
        <v>0.2</v>
      </c>
      <c r="V23" s="8">
        <f t="shared" si="28"/>
        <v>15.897600000000599</v>
      </c>
      <c r="W23" s="8">
        <f t="shared" si="29"/>
        <v>1.1039999999999999</v>
      </c>
      <c r="X23" s="8">
        <f t="shared" si="30"/>
        <v>12.192361282828251</v>
      </c>
      <c r="Y23" s="52"/>
      <c r="Z23" s="50"/>
      <c r="AA23" s="50"/>
    </row>
    <row r="24" spans="1:27" x14ac:dyDescent="0.3">
      <c r="E24" s="10"/>
      <c r="F24" s="10"/>
      <c r="G24" s="10"/>
      <c r="H24" s="10"/>
      <c r="I24" s="10"/>
      <c r="J24" s="10"/>
      <c r="K24" s="47" t="s">
        <v>27</v>
      </c>
      <c r="L24" s="47">
        <f>SUM(L11:L23)</f>
        <v>445.89999999999992</v>
      </c>
      <c r="M24" s="10"/>
      <c r="N24" s="10"/>
      <c r="O24" s="10"/>
      <c r="P24" s="10"/>
      <c r="Q24" s="10"/>
      <c r="R24" s="11"/>
      <c r="S24" s="11"/>
      <c r="T24" s="11"/>
      <c r="U24" s="48" t="s">
        <v>27</v>
      </c>
      <c r="V24" s="48">
        <f>TRUNC(SUM(V11:V23),2)</f>
        <v>927.24</v>
      </c>
      <c r="W24" s="48">
        <f>TRUNC(SUM(W11:W23),2)</f>
        <v>64.39</v>
      </c>
      <c r="X24" s="48">
        <f>TRUNC(SUM(X11:X23),2)</f>
        <v>676.93</v>
      </c>
      <c r="Y24" s="1"/>
    </row>
    <row r="25" spans="1:27" x14ac:dyDescent="0.3"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1"/>
      <c r="Q25" s="11"/>
      <c r="R25" s="11"/>
      <c r="S25" s="25"/>
      <c r="T25" s="25"/>
      <c r="U25" s="25"/>
      <c r="V25" s="25"/>
      <c r="W25" s="1"/>
    </row>
    <row r="26" spans="1:27" x14ac:dyDescent="0.3"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1"/>
      <c r="Q26" s="11"/>
      <c r="R26" s="11"/>
      <c r="S26" s="25"/>
      <c r="T26" s="25"/>
      <c r="U26" s="25"/>
      <c r="V26" s="25">
        <f>V24-X24</f>
        <v>250.31000000000006</v>
      </c>
      <c r="W26" s="1"/>
    </row>
    <row r="27" spans="1:27" x14ac:dyDescent="0.3"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1"/>
      <c r="Q27" s="11"/>
      <c r="R27" s="11"/>
      <c r="S27" s="25"/>
      <c r="T27" s="25"/>
      <c r="U27" s="25"/>
      <c r="V27" s="25"/>
      <c r="W27" s="1"/>
    </row>
    <row r="28" spans="1:27" x14ac:dyDescent="0.3">
      <c r="C28" s="89" t="s">
        <v>28</v>
      </c>
      <c r="D28" s="89"/>
      <c r="E28" s="89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"/>
    </row>
    <row r="29" spans="1:27" x14ac:dyDescent="0.3">
      <c r="C29" s="89"/>
      <c r="D29" s="89"/>
      <c r="E29" s="89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"/>
    </row>
    <row r="30" spans="1:27" x14ac:dyDescent="0.3">
      <c r="B30" s="10"/>
      <c r="C30" s="87"/>
      <c r="D30" s="87"/>
      <c r="E30" s="23"/>
      <c r="F30" s="10"/>
      <c r="G30" s="10"/>
      <c r="H30" s="10"/>
      <c r="I30" s="10"/>
      <c r="J30" s="10"/>
      <c r="K30" s="10"/>
      <c r="L30" s="10"/>
      <c r="M30" s="15"/>
      <c r="N30" s="10"/>
      <c r="O30" s="10"/>
      <c r="P30" s="1"/>
    </row>
    <row r="31" spans="1:27" x14ac:dyDescent="0.3">
      <c r="C31" s="87"/>
      <c r="D31" s="87"/>
      <c r="E31" s="23"/>
      <c r="F31" s="10"/>
      <c r="G31" s="10"/>
      <c r="H31" s="10"/>
      <c r="I31" s="10"/>
      <c r="J31" s="10"/>
      <c r="K31" s="10"/>
      <c r="L31" s="10"/>
      <c r="M31" s="10"/>
      <c r="N31" s="15"/>
      <c r="O31" s="10"/>
      <c r="P31" s="1"/>
    </row>
    <row r="32" spans="1:27" x14ac:dyDescent="0.3">
      <c r="B32" s="24"/>
      <c r="C32" s="87" t="s">
        <v>56</v>
      </c>
      <c r="D32" s="87"/>
      <c r="E32" s="23">
        <f>L14</f>
        <v>54</v>
      </c>
      <c r="F32" s="16"/>
      <c r="G32" s="16"/>
      <c r="H32" s="10"/>
      <c r="I32" s="10"/>
      <c r="J32" s="10"/>
      <c r="K32" s="10"/>
      <c r="L32" s="10"/>
      <c r="M32" s="10"/>
      <c r="N32" s="10"/>
      <c r="O32" s="10"/>
      <c r="P32" s="1"/>
    </row>
    <row r="33" spans="2:25" x14ac:dyDescent="0.3">
      <c r="B33" s="24"/>
      <c r="C33" s="87" t="s">
        <v>57</v>
      </c>
      <c r="D33" s="87"/>
      <c r="E33" s="23">
        <f>L11+L12+L13+L15+L17+L19+L21+L23</f>
        <v>119.80000000000001</v>
      </c>
      <c r="F33" s="16"/>
      <c r="G33" s="16"/>
      <c r="H33" s="10"/>
      <c r="I33" s="10"/>
      <c r="J33" s="10"/>
      <c r="K33" s="10"/>
      <c r="L33" s="10"/>
      <c r="M33" s="10"/>
      <c r="N33" s="10"/>
      <c r="O33" s="10"/>
      <c r="P33" s="1"/>
    </row>
    <row r="34" spans="2:25" x14ac:dyDescent="0.3">
      <c r="B34" s="24"/>
      <c r="C34" s="87" t="s">
        <v>63</v>
      </c>
      <c r="D34" s="87"/>
      <c r="E34" s="23">
        <f>L16+L18+L20+L22</f>
        <v>272.10000000000002</v>
      </c>
      <c r="F34" s="16"/>
      <c r="G34" s="16"/>
      <c r="H34" s="10"/>
      <c r="I34" s="10"/>
      <c r="K34" s="10"/>
      <c r="L34" s="10"/>
      <c r="M34" s="10"/>
      <c r="N34" s="10"/>
      <c r="O34" s="10"/>
      <c r="P34" s="1"/>
    </row>
    <row r="35" spans="2:25" x14ac:dyDescent="0.3">
      <c r="B35" s="10"/>
      <c r="C35" s="87" t="s">
        <v>61</v>
      </c>
      <c r="D35" s="87"/>
      <c r="E35" s="23">
        <v>14</v>
      </c>
      <c r="F35" s="10"/>
      <c r="G35" s="1"/>
    </row>
    <row r="36" spans="2:25" x14ac:dyDescent="0.3">
      <c r="B36" s="10"/>
      <c r="D36" s="10"/>
      <c r="E36" s="10"/>
      <c r="F36" s="10"/>
      <c r="G36" s="1"/>
    </row>
    <row r="37" spans="2:25" x14ac:dyDescent="0.3">
      <c r="D37" s="10"/>
      <c r="E37" s="10"/>
      <c r="F37" s="10"/>
      <c r="G37" s="1"/>
    </row>
    <row r="38" spans="2:25" hidden="1" x14ac:dyDescent="0.3">
      <c r="D38" s="10"/>
      <c r="E38" s="10"/>
      <c r="F38" s="10"/>
      <c r="G38" s="1"/>
      <c r="J38" s="15" t="e">
        <f>L24+#REF!+'TRECHO C - D'!L18</f>
        <v>#REF!</v>
      </c>
    </row>
    <row r="39" spans="2:25" x14ac:dyDescent="0.3">
      <c r="D39" s="1"/>
      <c r="E39" s="1"/>
      <c r="F39" s="1"/>
      <c r="G39" s="1"/>
    </row>
    <row r="40" spans="2:25" x14ac:dyDescent="0.3">
      <c r="B40" s="1"/>
      <c r="C40" s="1"/>
      <c r="D40" s="1"/>
      <c r="E40" s="1"/>
      <c r="F40" s="17"/>
      <c r="G40" s="22"/>
      <c r="H40" s="22"/>
      <c r="I40" s="18"/>
      <c r="J40" s="17"/>
      <c r="K40" s="1"/>
      <c r="L40" s="1"/>
      <c r="M40" s="1"/>
      <c r="N40" s="1"/>
      <c r="O40" s="1"/>
      <c r="P40" s="1"/>
      <c r="Q40" s="1"/>
      <c r="R40" s="1"/>
    </row>
    <row r="41" spans="2:25" x14ac:dyDescent="0.3">
      <c r="C41" s="1"/>
      <c r="D41" s="10"/>
      <c r="E41" s="10"/>
      <c r="F41" s="1"/>
      <c r="G41" s="1"/>
      <c r="H41" s="1"/>
      <c r="I41" s="1"/>
      <c r="K41" s="1"/>
      <c r="L41" s="1"/>
      <c r="M41" s="17"/>
      <c r="N41" s="22"/>
      <c r="O41" s="22"/>
      <c r="P41" s="18"/>
      <c r="Q41" s="17"/>
      <c r="R41" s="1"/>
      <c r="S41" s="1"/>
      <c r="T41" s="1"/>
      <c r="U41" s="1"/>
      <c r="V41" s="1"/>
      <c r="W41" s="1"/>
      <c r="X41" s="1"/>
      <c r="Y41" s="1"/>
    </row>
    <row r="42" spans="2:25" x14ac:dyDescent="0.3">
      <c r="C42" s="1"/>
      <c r="D42" s="10"/>
      <c r="E42" s="10"/>
      <c r="F42" s="1"/>
      <c r="G42" s="1"/>
      <c r="H42" s="1"/>
      <c r="I42" s="1"/>
      <c r="J42" s="1"/>
      <c r="K42" s="1"/>
      <c r="L42" s="1"/>
      <c r="M42" s="17"/>
      <c r="N42" s="22"/>
      <c r="O42" s="22"/>
      <c r="P42" s="18"/>
      <c r="Q42" s="17"/>
      <c r="R42" s="1"/>
      <c r="S42" s="1"/>
      <c r="T42" s="1"/>
      <c r="U42" s="1"/>
      <c r="V42" s="1"/>
      <c r="W42" s="1"/>
      <c r="X42" s="1"/>
      <c r="Y42" s="1"/>
    </row>
    <row r="43" spans="2:25" x14ac:dyDescent="0.3">
      <c r="C43" s="1"/>
      <c r="D43" s="10"/>
      <c r="E43" s="10"/>
      <c r="F43" s="1"/>
      <c r="G43" s="1"/>
      <c r="H43" s="1"/>
      <c r="I43" s="1"/>
      <c r="J43" s="1"/>
      <c r="K43" s="1"/>
      <c r="L43" s="1"/>
      <c r="M43" s="17"/>
      <c r="N43" s="22"/>
      <c r="O43" s="22"/>
      <c r="P43" s="18"/>
      <c r="Q43" s="17"/>
      <c r="R43" s="1"/>
      <c r="S43" s="1"/>
      <c r="T43" s="1"/>
      <c r="U43" s="1"/>
      <c r="V43" s="1"/>
      <c r="W43" s="1"/>
      <c r="X43" s="1"/>
      <c r="Y43" s="1"/>
    </row>
  </sheetData>
  <mergeCells count="31">
    <mergeCell ref="C33:D33"/>
    <mergeCell ref="C34:D34"/>
    <mergeCell ref="C35:D35"/>
    <mergeCell ref="W9:W10"/>
    <mergeCell ref="P9:P10"/>
    <mergeCell ref="C28:E29"/>
    <mergeCell ref="C30:D30"/>
    <mergeCell ref="X9:X10"/>
    <mergeCell ref="C31:D31"/>
    <mergeCell ref="C32:D32"/>
    <mergeCell ref="Q9:Q10"/>
    <mergeCell ref="R9:R10"/>
    <mergeCell ref="S9:S10"/>
    <mergeCell ref="T9:T10"/>
    <mergeCell ref="U9:U10"/>
    <mergeCell ref="V9:V10"/>
    <mergeCell ref="I9:K9"/>
    <mergeCell ref="L9:L10"/>
    <mergeCell ref="M9:M10"/>
    <mergeCell ref="N9:N10"/>
    <mergeCell ref="O9:O10"/>
    <mergeCell ref="C5:D8"/>
    <mergeCell ref="E5:X5"/>
    <mergeCell ref="E6:X6"/>
    <mergeCell ref="E7:X7"/>
    <mergeCell ref="E8:X8"/>
    <mergeCell ref="B9:B10"/>
    <mergeCell ref="C9:C10"/>
    <mergeCell ref="D9:D10"/>
    <mergeCell ref="E9:E10"/>
    <mergeCell ref="F9:H9"/>
  </mergeCells>
  <phoneticPr fontId="4" type="noConversion"/>
  <pageMargins left="0.511811024" right="0.511811024" top="0.78740157499999996" bottom="0.78740157499999996" header="0.31496062000000002" footer="0.31496062000000002"/>
  <pageSetup paperSize="9" scale="5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A37"/>
  <sheetViews>
    <sheetView showGridLines="0" topLeftCell="A6" workbookViewId="0">
      <selection activeCell="G21" sqref="G21"/>
    </sheetView>
  </sheetViews>
  <sheetFormatPr defaultRowHeight="14.4" x14ac:dyDescent="0.3"/>
  <cols>
    <col min="1" max="1" width="4.6640625" customWidth="1"/>
    <col min="2" max="2" width="13.109375" customWidth="1"/>
    <col min="4" max="5" width="11.5546875" customWidth="1"/>
    <col min="12" max="12" width="15.6640625" customWidth="1"/>
    <col min="13" max="13" width="11" customWidth="1"/>
    <col min="14" max="15" width="10.33203125" customWidth="1"/>
    <col min="16" max="16" width="11.5546875" customWidth="1"/>
    <col min="17" max="17" width="10" customWidth="1"/>
    <col min="18" max="18" width="11.33203125" customWidth="1"/>
    <col min="19" max="19" width="11" customWidth="1"/>
    <col min="22" max="22" width="10.88671875" customWidth="1"/>
  </cols>
  <sheetData>
    <row r="4" spans="1:27" ht="15" thickBot="1" x14ac:dyDescent="0.35"/>
    <row r="5" spans="1:27" ht="15" thickBot="1" x14ac:dyDescent="0.35">
      <c r="C5" s="59"/>
      <c r="D5" s="60"/>
      <c r="E5" s="65" t="s">
        <v>34</v>
      </c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6"/>
      <c r="Y5" s="1"/>
    </row>
    <row r="6" spans="1:27" x14ac:dyDescent="0.3">
      <c r="C6" s="61"/>
      <c r="D6" s="62"/>
      <c r="E6" s="67" t="s">
        <v>0</v>
      </c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9"/>
      <c r="Y6" s="1"/>
    </row>
    <row r="7" spans="1:27" ht="17.399999999999999" x14ac:dyDescent="0.3">
      <c r="C7" s="61"/>
      <c r="D7" s="62"/>
      <c r="E7" s="70" t="s">
        <v>65</v>
      </c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2"/>
      <c r="Y7" s="1"/>
    </row>
    <row r="8" spans="1:27" ht="15" thickBot="1" x14ac:dyDescent="0.35">
      <c r="C8" s="63"/>
      <c r="D8" s="64"/>
      <c r="E8" s="73" t="s">
        <v>35</v>
      </c>
      <c r="F8" s="74"/>
      <c r="G8" s="74"/>
      <c r="H8" s="74"/>
      <c r="I8" s="74"/>
      <c r="J8" s="74"/>
      <c r="K8" s="74"/>
      <c r="L8" s="74"/>
      <c r="M8" s="74"/>
      <c r="N8" s="75"/>
      <c r="O8" s="75"/>
      <c r="P8" s="74"/>
      <c r="Q8" s="74"/>
      <c r="R8" s="74"/>
      <c r="S8" s="74"/>
      <c r="T8" s="74"/>
      <c r="U8" s="74"/>
      <c r="V8" s="74"/>
      <c r="W8" s="74"/>
      <c r="X8" s="76"/>
      <c r="Y8" s="1"/>
    </row>
    <row r="9" spans="1:27" ht="14.4" customHeight="1" x14ac:dyDescent="0.3">
      <c r="B9" s="58" t="s">
        <v>62</v>
      </c>
      <c r="C9" s="79" t="s">
        <v>1</v>
      </c>
      <c r="D9" s="81" t="s">
        <v>2</v>
      </c>
      <c r="E9" s="81" t="s">
        <v>3</v>
      </c>
      <c r="F9" s="81" t="s">
        <v>4</v>
      </c>
      <c r="G9" s="81"/>
      <c r="H9" s="81"/>
      <c r="I9" s="81" t="s">
        <v>5</v>
      </c>
      <c r="J9" s="81"/>
      <c r="K9" s="81"/>
      <c r="L9" s="81" t="s">
        <v>6</v>
      </c>
      <c r="M9" s="85" t="s">
        <v>7</v>
      </c>
      <c r="N9" s="58" t="s">
        <v>8</v>
      </c>
      <c r="O9" s="58" t="s">
        <v>9</v>
      </c>
      <c r="P9" s="77" t="s">
        <v>10</v>
      </c>
      <c r="Q9" s="54" t="s">
        <v>11</v>
      </c>
      <c r="R9" s="54" t="s">
        <v>12</v>
      </c>
      <c r="S9" s="54" t="s">
        <v>13</v>
      </c>
      <c r="T9" s="56" t="s">
        <v>14</v>
      </c>
      <c r="U9" s="56" t="s">
        <v>15</v>
      </c>
      <c r="V9" s="54" t="s">
        <v>16</v>
      </c>
      <c r="W9" s="54" t="s">
        <v>29</v>
      </c>
      <c r="X9" s="83" t="s">
        <v>17</v>
      </c>
      <c r="Y9" s="1"/>
    </row>
    <row r="10" spans="1:27" ht="25.95" customHeight="1" thickBot="1" x14ac:dyDescent="0.35">
      <c r="B10" s="58"/>
      <c r="C10" s="80"/>
      <c r="D10" s="82"/>
      <c r="E10" s="82"/>
      <c r="F10" s="27" t="s">
        <v>18</v>
      </c>
      <c r="G10" s="27"/>
      <c r="H10" s="20" t="s">
        <v>19</v>
      </c>
      <c r="I10" s="20" t="s">
        <v>18</v>
      </c>
      <c r="J10" s="20"/>
      <c r="K10" s="27" t="s">
        <v>20</v>
      </c>
      <c r="L10" s="82"/>
      <c r="M10" s="86"/>
      <c r="N10" s="58"/>
      <c r="O10" s="58"/>
      <c r="P10" s="78"/>
      <c r="Q10" s="55"/>
      <c r="R10" s="55"/>
      <c r="S10" s="55"/>
      <c r="T10" s="57"/>
      <c r="U10" s="57"/>
      <c r="V10" s="55"/>
      <c r="W10" s="55"/>
      <c r="X10" s="84"/>
      <c r="Y10" s="1"/>
    </row>
    <row r="11" spans="1:27" ht="15" thickBot="1" x14ac:dyDescent="0.35">
      <c r="A11" s="37"/>
      <c r="B11" s="28" t="s">
        <v>60</v>
      </c>
      <c r="C11" s="29" t="s">
        <v>46</v>
      </c>
      <c r="D11" s="38">
        <v>0.01</v>
      </c>
      <c r="E11" s="31">
        <v>40</v>
      </c>
      <c r="F11" s="39">
        <v>17</v>
      </c>
      <c r="G11" s="39" t="s">
        <v>22</v>
      </c>
      <c r="H11" s="40">
        <v>7.3</v>
      </c>
      <c r="I11" s="39">
        <v>18</v>
      </c>
      <c r="J11" s="39" t="s">
        <v>22</v>
      </c>
      <c r="K11" s="40">
        <v>7.85</v>
      </c>
      <c r="L11" s="41">
        <v>9.51</v>
      </c>
      <c r="M11" s="42" t="s">
        <v>24</v>
      </c>
      <c r="N11" s="36">
        <v>936.30899999999997</v>
      </c>
      <c r="O11" s="36">
        <f>N11</f>
        <v>936.30899999999997</v>
      </c>
      <c r="P11" s="2">
        <f t="shared" ref="P11:Q17" si="0">N11-1.2</f>
        <v>935.10899999999992</v>
      </c>
      <c r="Q11" s="2">
        <f t="shared" si="0"/>
        <v>935.10899999999992</v>
      </c>
      <c r="R11" s="7">
        <f t="shared" ref="R11:S17" si="1">N11-P11</f>
        <v>1.2000000000000455</v>
      </c>
      <c r="S11" s="7">
        <f t="shared" si="1"/>
        <v>1.2000000000000455</v>
      </c>
      <c r="T11" s="4">
        <f t="shared" ref="T11:T17" si="2">IF(2*E11/100&lt;1,1,2*E11/100)</f>
        <v>1</v>
      </c>
      <c r="U11" s="9">
        <v>0.2</v>
      </c>
      <c r="V11" s="8">
        <f t="shared" ref="V11:V17" si="3">AVERAGE(R11:S11)*T11*L11*(1+U11)</f>
        <v>13.694400000000519</v>
      </c>
      <c r="W11" s="4">
        <f t="shared" ref="W11:W17" si="4">T11*L11*0.1</f>
        <v>0.95100000000000007</v>
      </c>
      <c r="X11" s="6">
        <f t="shared" ref="X11:X17" si="5">V11-PI()*(E11/100)^2*0.25*L11-W11</f>
        <v>11.54833815457496</v>
      </c>
      <c r="Y11" s="10"/>
      <c r="Z11" s="37"/>
      <c r="AA11" s="37"/>
    </row>
    <row r="12" spans="1:27" ht="15" thickBot="1" x14ac:dyDescent="0.35">
      <c r="A12" s="37"/>
      <c r="B12" s="28" t="s">
        <v>59</v>
      </c>
      <c r="C12" s="29" t="s">
        <v>47</v>
      </c>
      <c r="D12" s="38">
        <v>3.2000000000000001E-2</v>
      </c>
      <c r="E12" s="31">
        <v>60</v>
      </c>
      <c r="F12" s="39">
        <f>I11</f>
        <v>18</v>
      </c>
      <c r="G12" s="39" t="s">
        <v>22</v>
      </c>
      <c r="H12" s="40">
        <f>K11</f>
        <v>7.85</v>
      </c>
      <c r="I12" s="39">
        <v>20</v>
      </c>
      <c r="J12" s="39" t="s">
        <v>22</v>
      </c>
      <c r="K12" s="40">
        <v>5.7</v>
      </c>
      <c r="L12" s="41">
        <v>52.62</v>
      </c>
      <c r="M12" s="42" t="s">
        <v>24</v>
      </c>
      <c r="N12" s="36">
        <f>O11</f>
        <v>936.30899999999997</v>
      </c>
      <c r="O12" s="36">
        <v>934.37099999999998</v>
      </c>
      <c r="P12" s="2">
        <f t="shared" si="0"/>
        <v>935.10899999999992</v>
      </c>
      <c r="Q12" s="2">
        <f t="shared" si="0"/>
        <v>933.17099999999994</v>
      </c>
      <c r="R12" s="7">
        <f t="shared" si="1"/>
        <v>1.2000000000000455</v>
      </c>
      <c r="S12" s="7">
        <f t="shared" si="1"/>
        <v>1.2000000000000455</v>
      </c>
      <c r="T12" s="4">
        <f t="shared" si="2"/>
        <v>1.2</v>
      </c>
      <c r="U12" s="9">
        <v>0.2</v>
      </c>
      <c r="V12" s="4">
        <f t="shared" si="3"/>
        <v>90.927360000003446</v>
      </c>
      <c r="W12" s="4">
        <f t="shared" si="4"/>
        <v>6.3143999999999991</v>
      </c>
      <c r="X12" s="6">
        <f t="shared" si="5"/>
        <v>69.735005511132897</v>
      </c>
      <c r="Y12" s="10"/>
      <c r="Z12" s="37"/>
      <c r="AA12" s="37"/>
    </row>
    <row r="13" spans="1:27" ht="15" thickBot="1" x14ac:dyDescent="0.35">
      <c r="A13" s="37"/>
      <c r="B13" s="28" t="s">
        <v>60</v>
      </c>
      <c r="C13" s="29" t="s">
        <v>48</v>
      </c>
      <c r="D13" s="38">
        <v>0.01</v>
      </c>
      <c r="E13" s="31">
        <v>40</v>
      </c>
      <c r="F13" s="39">
        <v>20</v>
      </c>
      <c r="G13" s="39" t="s">
        <v>22</v>
      </c>
      <c r="H13" s="40">
        <v>1.32</v>
      </c>
      <c r="I13" s="39">
        <v>20</v>
      </c>
      <c r="J13" s="39" t="s">
        <v>22</v>
      </c>
      <c r="K13" s="40">
        <v>5.7</v>
      </c>
      <c r="L13" s="41">
        <v>11.8</v>
      </c>
      <c r="M13" s="42" t="s">
        <v>24</v>
      </c>
      <c r="N13" s="36">
        <v>934.524</v>
      </c>
      <c r="O13" s="36">
        <f>O12</f>
        <v>934.37099999999998</v>
      </c>
      <c r="P13" s="2">
        <f t="shared" si="0"/>
        <v>933.32399999999996</v>
      </c>
      <c r="Q13" s="2">
        <f t="shared" si="0"/>
        <v>933.17099999999994</v>
      </c>
      <c r="R13" s="7">
        <f t="shared" si="1"/>
        <v>1.2000000000000455</v>
      </c>
      <c r="S13" s="7">
        <f t="shared" si="1"/>
        <v>1.2000000000000455</v>
      </c>
      <c r="T13" s="4">
        <f t="shared" si="2"/>
        <v>1</v>
      </c>
      <c r="U13" s="9">
        <v>0.2</v>
      </c>
      <c r="V13" s="8">
        <f t="shared" si="3"/>
        <v>16.992000000000644</v>
      </c>
      <c r="W13" s="4">
        <f t="shared" si="4"/>
        <v>1.1800000000000002</v>
      </c>
      <c r="X13" s="6">
        <f t="shared" si="5"/>
        <v>14.329168267506262</v>
      </c>
      <c r="Y13" s="10"/>
      <c r="Z13" s="37"/>
      <c r="AA13" s="37"/>
    </row>
    <row r="14" spans="1:27" ht="15" thickBot="1" x14ac:dyDescent="0.35">
      <c r="A14" s="37"/>
      <c r="B14" s="28" t="s">
        <v>59</v>
      </c>
      <c r="C14" s="29" t="s">
        <v>49</v>
      </c>
      <c r="D14" s="38">
        <v>2.7699999999999999E-2</v>
      </c>
      <c r="E14" s="31">
        <v>60</v>
      </c>
      <c r="F14" s="39">
        <v>20</v>
      </c>
      <c r="G14" s="39" t="s">
        <v>22</v>
      </c>
      <c r="H14" s="40">
        <v>5.7</v>
      </c>
      <c r="I14" s="39">
        <v>22</v>
      </c>
      <c r="J14" s="39" t="s">
        <v>22</v>
      </c>
      <c r="K14" s="40">
        <v>11.15</v>
      </c>
      <c r="L14" s="41">
        <v>44.25</v>
      </c>
      <c r="M14" s="42" t="s">
        <v>24</v>
      </c>
      <c r="N14" s="36">
        <f>O13</f>
        <v>934.37099999999998</v>
      </c>
      <c r="O14" s="36">
        <v>932.42200000000003</v>
      </c>
      <c r="P14" s="2">
        <f t="shared" si="0"/>
        <v>933.17099999999994</v>
      </c>
      <c r="Q14" s="2">
        <f t="shared" si="0"/>
        <v>931.22199999999998</v>
      </c>
      <c r="R14" s="7">
        <f t="shared" si="1"/>
        <v>1.2000000000000455</v>
      </c>
      <c r="S14" s="7">
        <f t="shared" si="1"/>
        <v>1.2000000000000455</v>
      </c>
      <c r="T14" s="4">
        <f t="shared" si="2"/>
        <v>1.2</v>
      </c>
      <c r="U14" s="9">
        <v>0.2</v>
      </c>
      <c r="V14" s="4">
        <f t="shared" si="3"/>
        <v>76.464000000002898</v>
      </c>
      <c r="W14" s="4">
        <f t="shared" si="4"/>
        <v>5.3100000000000005</v>
      </c>
      <c r="X14" s="6">
        <f t="shared" si="5"/>
        <v>58.642607257081544</v>
      </c>
      <c r="Y14" s="10"/>
      <c r="Z14" s="37"/>
      <c r="AA14" s="37"/>
    </row>
    <row r="15" spans="1:27" ht="15" thickBot="1" x14ac:dyDescent="0.35">
      <c r="A15" s="37"/>
      <c r="B15" s="28" t="s">
        <v>60</v>
      </c>
      <c r="C15" s="29" t="s">
        <v>50</v>
      </c>
      <c r="D15" s="38">
        <v>0.01</v>
      </c>
      <c r="E15" s="31">
        <v>60</v>
      </c>
      <c r="F15" s="39">
        <v>22</v>
      </c>
      <c r="G15" s="39" t="s">
        <v>22</v>
      </c>
      <c r="H15" s="40">
        <v>10.8</v>
      </c>
      <c r="I15" s="39">
        <v>22</v>
      </c>
      <c r="J15" s="39" t="s">
        <v>22</v>
      </c>
      <c r="K15" s="40">
        <v>11.15</v>
      </c>
      <c r="L15" s="41">
        <v>8.9499999999999993</v>
      </c>
      <c r="M15" s="42" t="s">
        <v>24</v>
      </c>
      <c r="N15" s="36">
        <v>932.38400000000001</v>
      </c>
      <c r="O15" s="36">
        <f>O14</f>
        <v>932.42200000000003</v>
      </c>
      <c r="P15" s="2">
        <f t="shared" si="0"/>
        <v>931.18399999999997</v>
      </c>
      <c r="Q15" s="2">
        <f t="shared" si="0"/>
        <v>931.22199999999998</v>
      </c>
      <c r="R15" s="7">
        <f t="shared" si="1"/>
        <v>1.2000000000000455</v>
      </c>
      <c r="S15" s="7">
        <f t="shared" si="1"/>
        <v>1.2000000000000455</v>
      </c>
      <c r="T15" s="4">
        <f t="shared" si="2"/>
        <v>1.2</v>
      </c>
      <c r="U15" s="9">
        <v>0.2</v>
      </c>
      <c r="V15" s="8">
        <f t="shared" si="3"/>
        <v>15.465600000000583</v>
      </c>
      <c r="W15" s="4">
        <f t="shared" si="4"/>
        <v>1.0739999999999998</v>
      </c>
      <c r="X15" s="6">
        <f t="shared" si="5"/>
        <v>11.861047117534005</v>
      </c>
      <c r="Y15" s="10"/>
      <c r="Z15" s="37"/>
      <c r="AA15" s="37"/>
    </row>
    <row r="16" spans="1:27" ht="15" thickBot="1" x14ac:dyDescent="0.35">
      <c r="A16" s="37"/>
      <c r="B16" s="28" t="s">
        <v>60</v>
      </c>
      <c r="C16" s="29" t="s">
        <v>51</v>
      </c>
      <c r="D16" s="38">
        <v>0.01</v>
      </c>
      <c r="E16" s="31">
        <v>40</v>
      </c>
      <c r="F16" s="39">
        <v>21</v>
      </c>
      <c r="G16" s="39" t="s">
        <v>22</v>
      </c>
      <c r="H16" s="40">
        <v>7.3</v>
      </c>
      <c r="I16" s="39">
        <v>22</v>
      </c>
      <c r="J16" s="39" t="s">
        <v>22</v>
      </c>
      <c r="K16" s="40">
        <v>11.15</v>
      </c>
      <c r="L16" s="41" t="s">
        <v>64</v>
      </c>
      <c r="M16" s="42" t="s">
        <v>24</v>
      </c>
      <c r="N16" s="36">
        <f>O15</f>
        <v>932.42200000000003</v>
      </c>
      <c r="O16" s="36">
        <v>932.28099999999995</v>
      </c>
      <c r="P16" s="2">
        <f t="shared" si="0"/>
        <v>931.22199999999998</v>
      </c>
      <c r="Q16" s="2">
        <f t="shared" si="0"/>
        <v>931.0809999999999</v>
      </c>
      <c r="R16" s="7">
        <f t="shared" si="1"/>
        <v>1.2000000000000455</v>
      </c>
      <c r="S16" s="7">
        <f t="shared" si="1"/>
        <v>1.2000000000000455</v>
      </c>
      <c r="T16" s="4">
        <f t="shared" si="2"/>
        <v>1</v>
      </c>
      <c r="U16" s="9">
        <v>0.2</v>
      </c>
      <c r="V16" s="4"/>
      <c r="W16" s="4"/>
      <c r="X16" s="6"/>
      <c r="Y16" s="10"/>
      <c r="Z16" s="37"/>
      <c r="AA16" s="37"/>
    </row>
    <row r="17" spans="1:27" ht="15" thickBot="1" x14ac:dyDescent="0.35">
      <c r="A17" s="37"/>
      <c r="B17" s="28" t="s">
        <v>59</v>
      </c>
      <c r="C17" s="29" t="s">
        <v>52</v>
      </c>
      <c r="D17" s="38">
        <v>0.01</v>
      </c>
      <c r="E17" s="31">
        <v>80</v>
      </c>
      <c r="F17" s="39">
        <v>22</v>
      </c>
      <c r="G17" s="39" t="s">
        <v>22</v>
      </c>
      <c r="H17" s="40">
        <v>11.15</v>
      </c>
      <c r="I17" s="88" t="s">
        <v>54</v>
      </c>
      <c r="J17" s="88"/>
      <c r="K17" s="88"/>
      <c r="L17" s="41">
        <v>70</v>
      </c>
      <c r="M17" s="42" t="s">
        <v>24</v>
      </c>
      <c r="N17" s="36">
        <f>O15</f>
        <v>932.42200000000003</v>
      </c>
      <c r="O17" s="36">
        <v>932</v>
      </c>
      <c r="P17" s="2">
        <f t="shared" si="0"/>
        <v>931.22199999999998</v>
      </c>
      <c r="Q17" s="2">
        <f t="shared" si="0"/>
        <v>930.8</v>
      </c>
      <c r="R17" s="7">
        <f t="shared" si="1"/>
        <v>1.2000000000000455</v>
      </c>
      <c r="S17" s="7">
        <f t="shared" si="1"/>
        <v>1.2000000000000455</v>
      </c>
      <c r="T17" s="4">
        <f t="shared" si="2"/>
        <v>1.6</v>
      </c>
      <c r="U17" s="9">
        <v>0.2</v>
      </c>
      <c r="V17" s="8">
        <f t="shared" si="3"/>
        <v>161.28000000000611</v>
      </c>
      <c r="W17" s="4">
        <f t="shared" si="4"/>
        <v>11.200000000000001</v>
      </c>
      <c r="X17" s="6">
        <f t="shared" si="5"/>
        <v>114.89416227980043</v>
      </c>
      <c r="Y17" s="10"/>
      <c r="Z17" s="37"/>
      <c r="AA17" s="37"/>
    </row>
    <row r="18" spans="1:27" ht="15" thickBot="1" x14ac:dyDescent="0.35">
      <c r="E18" s="10"/>
      <c r="F18" s="10"/>
      <c r="G18" s="10"/>
      <c r="H18" s="10"/>
      <c r="I18" s="10"/>
      <c r="J18" s="10"/>
      <c r="K18" s="26" t="s">
        <v>27</v>
      </c>
      <c r="L18" s="21">
        <f>SUM(L11:L17)</f>
        <v>197.13</v>
      </c>
      <c r="M18" s="10"/>
      <c r="N18" s="10"/>
      <c r="O18" s="10"/>
      <c r="P18" s="10"/>
      <c r="Q18" s="10"/>
      <c r="R18" s="11"/>
      <c r="S18" s="11"/>
      <c r="T18" s="11"/>
      <c r="U18" s="12" t="s">
        <v>27</v>
      </c>
      <c r="V18" s="13">
        <f>TRUNC(SUM(V11:V17),2)</f>
        <v>374.82</v>
      </c>
      <c r="W18" s="13">
        <f>TRUNC(SUM(W11:W17),2)</f>
        <v>26.02</v>
      </c>
      <c r="X18" s="14">
        <f>TRUNC(SUM(X11:X17),2)</f>
        <v>281.01</v>
      </c>
      <c r="Y18" s="1"/>
    </row>
    <row r="19" spans="1:27" x14ac:dyDescent="0.3"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1"/>
      <c r="Q19" s="11"/>
      <c r="R19" s="11"/>
      <c r="S19" s="25"/>
      <c r="T19" s="25"/>
      <c r="U19" s="25"/>
      <c r="V19" s="25"/>
      <c r="W19" s="1"/>
    </row>
    <row r="20" spans="1:27" x14ac:dyDescent="0.3"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1"/>
      <c r="Q20" s="11"/>
      <c r="R20" s="11"/>
      <c r="S20" s="25"/>
      <c r="T20" s="25"/>
      <c r="U20" s="25"/>
      <c r="V20" s="25"/>
      <c r="W20" s="1"/>
    </row>
    <row r="21" spans="1:27" x14ac:dyDescent="0.3"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1"/>
      <c r="Q21" s="11"/>
      <c r="R21" s="11"/>
      <c r="S21" s="25"/>
      <c r="T21" s="25"/>
      <c r="U21" s="25"/>
      <c r="V21" s="25"/>
      <c r="W21" s="1"/>
    </row>
    <row r="22" spans="1:27" x14ac:dyDescent="0.3">
      <c r="C22" s="89" t="s">
        <v>28</v>
      </c>
      <c r="D22" s="89"/>
      <c r="E22" s="8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"/>
    </row>
    <row r="23" spans="1:27" x14ac:dyDescent="0.3">
      <c r="C23" s="89"/>
      <c r="D23" s="89"/>
      <c r="E23" s="89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"/>
    </row>
    <row r="24" spans="1:27" x14ac:dyDescent="0.3">
      <c r="B24" s="10"/>
      <c r="C24" s="87" t="s">
        <v>58</v>
      </c>
      <c r="D24" s="87"/>
      <c r="E24" s="23">
        <v>0</v>
      </c>
      <c r="F24" s="10"/>
      <c r="G24" s="10"/>
      <c r="H24" s="10"/>
      <c r="I24" s="10"/>
      <c r="J24" s="10"/>
      <c r="K24" s="10"/>
      <c r="L24" s="10"/>
      <c r="M24" s="15"/>
      <c r="N24" s="10"/>
      <c r="O24" s="10"/>
      <c r="P24" s="1"/>
    </row>
    <row r="25" spans="1:27" x14ac:dyDescent="0.3">
      <c r="C25" s="87" t="s">
        <v>55</v>
      </c>
      <c r="D25" s="87"/>
      <c r="E25" s="23">
        <f>L11+L13</f>
        <v>21.310000000000002</v>
      </c>
      <c r="F25" s="10"/>
      <c r="G25" s="10"/>
      <c r="H25" s="10"/>
      <c r="I25" s="10"/>
      <c r="J25" s="10"/>
      <c r="K25" s="10"/>
      <c r="L25" s="10"/>
      <c r="M25" s="10"/>
      <c r="N25" s="15"/>
      <c r="O25" s="10"/>
      <c r="P25" s="1"/>
    </row>
    <row r="26" spans="1:27" x14ac:dyDescent="0.3">
      <c r="B26" s="24"/>
      <c r="C26" s="87" t="s">
        <v>56</v>
      </c>
      <c r="D26" s="87"/>
      <c r="E26" s="23">
        <f>L14+L12</f>
        <v>96.87</v>
      </c>
      <c r="F26" s="16"/>
      <c r="G26" s="16"/>
      <c r="H26" s="10"/>
      <c r="I26" s="10"/>
      <c r="J26" s="10"/>
      <c r="K26" s="10"/>
      <c r="L26" s="10"/>
      <c r="M26" s="10"/>
      <c r="N26" s="10"/>
      <c r="O26" s="10"/>
      <c r="P26" s="1"/>
    </row>
    <row r="27" spans="1:27" x14ac:dyDescent="0.3">
      <c r="B27" s="24"/>
      <c r="C27" s="87" t="s">
        <v>57</v>
      </c>
      <c r="D27" s="87"/>
      <c r="E27" s="23">
        <f>L15</f>
        <v>8.9499999999999993</v>
      </c>
      <c r="F27" s="16"/>
      <c r="G27" s="16"/>
      <c r="H27" s="10"/>
      <c r="I27" s="10"/>
      <c r="J27" s="10"/>
      <c r="K27" s="10"/>
      <c r="L27" s="10"/>
      <c r="M27" s="10"/>
      <c r="N27" s="10"/>
      <c r="O27" s="10"/>
      <c r="P27" s="1"/>
    </row>
    <row r="28" spans="1:27" x14ac:dyDescent="0.3">
      <c r="B28" s="24"/>
      <c r="C28" s="87" t="s">
        <v>63</v>
      </c>
      <c r="D28" s="87"/>
      <c r="E28" s="23">
        <f>L17</f>
        <v>70</v>
      </c>
      <c r="F28" s="16"/>
      <c r="G28" s="16"/>
      <c r="H28" s="10"/>
      <c r="I28" s="10"/>
      <c r="J28" s="10"/>
      <c r="K28" s="10"/>
      <c r="L28" s="10"/>
      <c r="M28" s="10"/>
      <c r="N28" s="10"/>
      <c r="O28" s="10"/>
      <c r="P28" s="1"/>
    </row>
    <row r="29" spans="1:27" x14ac:dyDescent="0.3">
      <c r="B29" s="10"/>
      <c r="C29" s="87" t="s">
        <v>61</v>
      </c>
      <c r="D29" s="87"/>
      <c r="E29" s="23">
        <v>7</v>
      </c>
      <c r="F29" s="10"/>
      <c r="G29" s="1"/>
    </row>
    <row r="30" spans="1:27" x14ac:dyDescent="0.3">
      <c r="B30" s="10"/>
      <c r="C30" s="10"/>
      <c r="D30" s="10"/>
      <c r="E30" s="10"/>
      <c r="F30" s="10"/>
      <c r="G30" s="1"/>
    </row>
    <row r="31" spans="1:27" x14ac:dyDescent="0.3">
      <c r="D31" s="10"/>
      <c r="E31" s="10"/>
      <c r="F31" s="10"/>
      <c r="G31" s="1"/>
    </row>
    <row r="32" spans="1:27" x14ac:dyDescent="0.3">
      <c r="D32" s="10"/>
      <c r="E32" s="10"/>
      <c r="F32" s="10"/>
      <c r="G32" s="1"/>
    </row>
    <row r="33" spans="2:25" x14ac:dyDescent="0.3">
      <c r="D33" s="1"/>
      <c r="E33" s="1"/>
      <c r="F33" s="1"/>
      <c r="G33" s="1"/>
    </row>
    <row r="34" spans="2:25" x14ac:dyDescent="0.3">
      <c r="B34" s="1"/>
      <c r="C34" s="1"/>
      <c r="D34" s="1"/>
      <c r="E34" s="1"/>
      <c r="F34" s="17"/>
      <c r="G34" s="22"/>
      <c r="H34" s="22"/>
      <c r="I34" s="18"/>
      <c r="J34" s="17"/>
      <c r="K34" s="1"/>
      <c r="L34" s="1"/>
      <c r="M34" s="1"/>
      <c r="N34" s="1"/>
      <c r="O34" s="1"/>
      <c r="P34" s="1"/>
      <c r="Q34" s="1"/>
      <c r="R34" s="1"/>
    </row>
    <row r="35" spans="2:25" x14ac:dyDescent="0.3">
      <c r="C35" s="1"/>
      <c r="D35" s="10"/>
      <c r="E35" s="10"/>
      <c r="F35" s="1"/>
      <c r="G35" s="1"/>
      <c r="H35" s="1"/>
      <c r="I35" s="1"/>
      <c r="J35" s="1"/>
      <c r="K35" s="1"/>
      <c r="L35" s="1"/>
      <c r="M35" s="17"/>
      <c r="N35" s="22"/>
      <c r="O35" s="22"/>
      <c r="P35" s="18"/>
      <c r="Q35" s="17"/>
      <c r="R35" s="1"/>
      <c r="S35" s="1"/>
      <c r="T35" s="1"/>
      <c r="U35" s="1"/>
      <c r="V35" s="1"/>
      <c r="W35" s="1"/>
      <c r="X35" s="1"/>
      <c r="Y35" s="1"/>
    </row>
    <row r="36" spans="2:25" x14ac:dyDescent="0.3">
      <c r="C36" s="1"/>
      <c r="D36" s="10"/>
      <c r="E36" s="10"/>
      <c r="F36" s="1"/>
      <c r="G36" s="1"/>
      <c r="H36" s="1"/>
      <c r="I36" s="1"/>
      <c r="J36" s="1"/>
      <c r="K36" s="1"/>
      <c r="L36" s="1"/>
      <c r="M36" s="17"/>
      <c r="N36" s="22"/>
      <c r="O36" s="22"/>
      <c r="P36" s="18"/>
      <c r="Q36" s="17"/>
      <c r="R36" s="1"/>
      <c r="S36" s="1"/>
      <c r="T36" s="1"/>
      <c r="U36" s="1"/>
      <c r="V36" s="1"/>
      <c r="W36" s="1"/>
      <c r="X36" s="1"/>
      <c r="Y36" s="1"/>
    </row>
    <row r="37" spans="2:25" x14ac:dyDescent="0.3">
      <c r="C37" s="1"/>
      <c r="D37" s="10"/>
      <c r="E37" s="10"/>
      <c r="F37" s="1"/>
      <c r="G37" s="1"/>
      <c r="H37" s="1"/>
      <c r="I37" s="1"/>
      <c r="J37" s="1"/>
      <c r="K37" s="1"/>
      <c r="L37" s="1"/>
      <c r="M37" s="17"/>
      <c r="N37" s="22"/>
      <c r="O37" s="22"/>
      <c r="P37" s="18"/>
      <c r="Q37" s="17"/>
      <c r="R37" s="1"/>
      <c r="S37" s="1"/>
      <c r="T37" s="1"/>
      <c r="U37" s="1"/>
      <c r="V37" s="1"/>
      <c r="W37" s="1"/>
      <c r="X37" s="1"/>
      <c r="Y37" s="1"/>
    </row>
  </sheetData>
  <mergeCells count="32">
    <mergeCell ref="C27:D27"/>
    <mergeCell ref="C28:D28"/>
    <mergeCell ref="C29:D29"/>
    <mergeCell ref="W9:W10"/>
    <mergeCell ref="P9:P10"/>
    <mergeCell ref="I17:K17"/>
    <mergeCell ref="C22:E23"/>
    <mergeCell ref="C24:D24"/>
    <mergeCell ref="X9:X10"/>
    <mergeCell ref="C25:D25"/>
    <mergeCell ref="C26:D26"/>
    <mergeCell ref="Q9:Q10"/>
    <mergeCell ref="R9:R10"/>
    <mergeCell ref="S9:S10"/>
    <mergeCell ref="T9:T10"/>
    <mergeCell ref="U9:U10"/>
    <mergeCell ref="V9:V10"/>
    <mergeCell ref="I9:K9"/>
    <mergeCell ref="L9:L10"/>
    <mergeCell ref="M9:M10"/>
    <mergeCell ref="N9:N10"/>
    <mergeCell ref="O9:O10"/>
    <mergeCell ref="C5:D8"/>
    <mergeCell ref="E5:X5"/>
    <mergeCell ref="E6:X6"/>
    <mergeCell ref="E7:X7"/>
    <mergeCell ref="E8:X8"/>
    <mergeCell ref="B9:B10"/>
    <mergeCell ref="C9:C10"/>
    <mergeCell ref="D9:D10"/>
    <mergeCell ref="E9:E10"/>
    <mergeCell ref="F9:H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TRECHO TOTAL</vt:lpstr>
      <vt:lpstr>RUA</vt:lpstr>
      <vt:lpstr>TRECHO C - 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Usuário do Windows</cp:lastModifiedBy>
  <cp:lastPrinted>2022-09-16T12:53:50Z</cp:lastPrinted>
  <dcterms:created xsi:type="dcterms:W3CDTF">2019-11-28T14:12:16Z</dcterms:created>
  <dcterms:modified xsi:type="dcterms:W3CDTF">2022-09-16T12:54:08Z</dcterms:modified>
</cp:coreProperties>
</file>