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D:\Prefeitura\Secretaria da Educação\ESCOLAS RURAIS\Escola Seção Schneider\Quadra de Esportes\"/>
    </mc:Choice>
  </mc:AlternateContent>
  <xr:revisionPtr revIDLastSave="0" documentId="13_ncr:1_{F7E704B9-1A99-411B-BCA4-7FEEE6D2E25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</sheets>
  <definedNames>
    <definedName name="_xlnm.Print_Area" localSheetId="1">Cronograma!$A$1:$R$55</definedName>
    <definedName name="_xlnm.Print_Area" localSheetId="0">Orçamento!$A$1:$M$55</definedName>
    <definedName name="_xlnm.Print_Titles" localSheetId="1">Cronograma!$7:$9</definedName>
    <definedName name="_xlnm.Print_Titles" localSheetId="0">Orçamento!$8:$9</definedName>
  </definedNames>
  <calcPr calcId="181029"/>
</workbook>
</file>

<file path=xl/calcChain.xml><?xml version="1.0" encoding="utf-8"?>
<calcChain xmlns="http://schemas.openxmlformats.org/spreadsheetml/2006/main">
  <c r="Q51" i="2" l="1"/>
  <c r="O51" i="2"/>
  <c r="R51" i="2"/>
  <c r="P51" i="2"/>
  <c r="N46" i="2"/>
  <c r="P46" i="2"/>
  <c r="R46" i="2"/>
  <c r="N47" i="2"/>
  <c r="P47" i="2"/>
  <c r="R47" i="2"/>
  <c r="N48" i="2"/>
  <c r="P48" i="2"/>
  <c r="R48" i="2"/>
  <c r="N38" i="2"/>
  <c r="N36" i="2" s="1"/>
  <c r="P38" i="2"/>
  <c r="R38" i="2"/>
  <c r="N39" i="2"/>
  <c r="P39" i="2"/>
  <c r="R39" i="2"/>
  <c r="N40" i="2"/>
  <c r="P40" i="2"/>
  <c r="R40" i="2"/>
  <c r="N41" i="2"/>
  <c r="P41" i="2"/>
  <c r="R41" i="2"/>
  <c r="N42" i="2"/>
  <c r="P42" i="2"/>
  <c r="R42" i="2"/>
  <c r="N43" i="2"/>
  <c r="P43" i="2"/>
  <c r="R43" i="2"/>
  <c r="N26" i="2"/>
  <c r="P26" i="2"/>
  <c r="R26" i="2"/>
  <c r="N27" i="2"/>
  <c r="P27" i="2"/>
  <c r="R27" i="2"/>
  <c r="N28" i="2"/>
  <c r="P28" i="2"/>
  <c r="R28" i="2"/>
  <c r="N29" i="2"/>
  <c r="P29" i="2"/>
  <c r="R29" i="2"/>
  <c r="N30" i="2"/>
  <c r="P30" i="2"/>
  <c r="R30" i="2"/>
  <c r="N31" i="2"/>
  <c r="P31" i="2"/>
  <c r="R31" i="2"/>
  <c r="N32" i="2"/>
  <c r="P32" i="2"/>
  <c r="R32" i="2"/>
  <c r="N33" i="2"/>
  <c r="P33" i="2"/>
  <c r="R33" i="2"/>
  <c r="N34" i="2"/>
  <c r="P34" i="2"/>
  <c r="R34" i="2"/>
  <c r="N35" i="2"/>
  <c r="P35" i="2"/>
  <c r="R35" i="2"/>
  <c r="N17" i="2"/>
  <c r="P17" i="2"/>
  <c r="R17" i="2"/>
  <c r="N18" i="2"/>
  <c r="P18" i="2"/>
  <c r="R18" i="2"/>
  <c r="N19" i="2"/>
  <c r="P19" i="2"/>
  <c r="R19" i="2"/>
  <c r="N20" i="2"/>
  <c r="P20" i="2"/>
  <c r="R20" i="2"/>
  <c r="N21" i="2"/>
  <c r="P21" i="2"/>
  <c r="R21" i="2"/>
  <c r="N22" i="2"/>
  <c r="P22" i="2"/>
  <c r="R22" i="2"/>
  <c r="N23" i="2"/>
  <c r="P23" i="2"/>
  <c r="R23" i="2"/>
  <c r="N12" i="2"/>
  <c r="P12" i="2"/>
  <c r="R12" i="2"/>
  <c r="N13" i="2"/>
  <c r="P13" i="2"/>
  <c r="R13" i="2"/>
  <c r="N14" i="2"/>
  <c r="P14" i="2"/>
  <c r="R14" i="2"/>
  <c r="R45" i="2"/>
  <c r="P45" i="2"/>
  <c r="N45" i="2"/>
  <c r="R37" i="2"/>
  <c r="P37" i="2"/>
  <c r="N37" i="2"/>
  <c r="R25" i="2"/>
  <c r="P25" i="2"/>
  <c r="N25" i="2"/>
  <c r="R16" i="2"/>
  <c r="P16" i="2"/>
  <c r="N16" i="2"/>
  <c r="R11" i="2"/>
  <c r="P11" i="2"/>
  <c r="N11" i="2"/>
  <c r="K48" i="2"/>
  <c r="L48" i="2" s="1"/>
  <c r="J48" i="2"/>
  <c r="I48" i="2"/>
  <c r="L47" i="2"/>
  <c r="K47" i="2"/>
  <c r="J47" i="2"/>
  <c r="I47" i="2"/>
  <c r="K46" i="2"/>
  <c r="K44" i="2" s="1"/>
  <c r="J46" i="2"/>
  <c r="L46" i="2" s="1"/>
  <c r="I46" i="2"/>
  <c r="K45" i="2"/>
  <c r="J45" i="2"/>
  <c r="L45" i="2" s="1"/>
  <c r="I45" i="2"/>
  <c r="J44" i="2"/>
  <c r="K43" i="2"/>
  <c r="J43" i="2"/>
  <c r="L43" i="2" s="1"/>
  <c r="I43" i="2"/>
  <c r="K42" i="2"/>
  <c r="L42" i="2" s="1"/>
  <c r="J42" i="2"/>
  <c r="I42" i="2"/>
  <c r="L41" i="2"/>
  <c r="K41" i="2"/>
  <c r="J41" i="2"/>
  <c r="I41" i="2"/>
  <c r="K40" i="2"/>
  <c r="J40" i="2"/>
  <c r="L40" i="2" s="1"/>
  <c r="I40" i="2"/>
  <c r="K39" i="2"/>
  <c r="J39" i="2"/>
  <c r="L39" i="2" s="1"/>
  <c r="I39" i="2"/>
  <c r="K38" i="2"/>
  <c r="K36" i="2" s="1"/>
  <c r="J38" i="2"/>
  <c r="I38" i="2"/>
  <c r="L37" i="2"/>
  <c r="K37" i="2"/>
  <c r="J37" i="2"/>
  <c r="I37" i="2"/>
  <c r="L35" i="2"/>
  <c r="K35" i="2"/>
  <c r="J35" i="2"/>
  <c r="I35" i="2"/>
  <c r="K34" i="2"/>
  <c r="J34" i="2"/>
  <c r="L34" i="2" s="1"/>
  <c r="I34" i="2"/>
  <c r="K33" i="2"/>
  <c r="J33" i="2"/>
  <c r="L33" i="2" s="1"/>
  <c r="I33" i="2"/>
  <c r="K32" i="2"/>
  <c r="J32" i="2"/>
  <c r="L32" i="2" s="1"/>
  <c r="I32" i="2"/>
  <c r="K31" i="2"/>
  <c r="L31" i="2" s="1"/>
  <c r="J31" i="2"/>
  <c r="I31" i="2"/>
  <c r="L30" i="2"/>
  <c r="K30" i="2"/>
  <c r="J30" i="2"/>
  <c r="I30" i="2"/>
  <c r="K29" i="2"/>
  <c r="J29" i="2"/>
  <c r="L29" i="2" s="1"/>
  <c r="I29" i="2"/>
  <c r="K28" i="2"/>
  <c r="J28" i="2"/>
  <c r="L28" i="2" s="1"/>
  <c r="I28" i="2"/>
  <c r="K27" i="2"/>
  <c r="L27" i="2" s="1"/>
  <c r="J27" i="2"/>
  <c r="I27" i="2"/>
  <c r="K26" i="2"/>
  <c r="K24" i="2" s="1"/>
  <c r="J26" i="2"/>
  <c r="I26" i="2"/>
  <c r="L25" i="2"/>
  <c r="K25" i="2"/>
  <c r="J25" i="2"/>
  <c r="I25" i="2"/>
  <c r="L23" i="2"/>
  <c r="K23" i="2"/>
  <c r="J23" i="2"/>
  <c r="I23" i="2"/>
  <c r="K22" i="2"/>
  <c r="J22" i="2"/>
  <c r="L22" i="2" s="1"/>
  <c r="I22" i="2"/>
  <c r="K21" i="2"/>
  <c r="J21" i="2"/>
  <c r="L21" i="2" s="1"/>
  <c r="I21" i="2"/>
  <c r="K20" i="2"/>
  <c r="L20" i="2" s="1"/>
  <c r="J20" i="2"/>
  <c r="I20" i="2"/>
  <c r="L19" i="2"/>
  <c r="K19" i="2"/>
  <c r="J19" i="2"/>
  <c r="I19" i="2"/>
  <c r="K18" i="2"/>
  <c r="J18" i="2"/>
  <c r="L18" i="2" s="1"/>
  <c r="I18" i="2"/>
  <c r="K17" i="2"/>
  <c r="J17" i="2"/>
  <c r="J15" i="2" s="1"/>
  <c r="I17" i="2"/>
  <c r="K16" i="2"/>
  <c r="L16" i="2" s="1"/>
  <c r="J16" i="2"/>
  <c r="I16" i="2"/>
  <c r="K14" i="2"/>
  <c r="L14" i="2" s="1"/>
  <c r="J14" i="2"/>
  <c r="I14" i="2"/>
  <c r="L13" i="2"/>
  <c r="K13" i="2"/>
  <c r="J13" i="2"/>
  <c r="I13" i="2"/>
  <c r="K12" i="2"/>
  <c r="K10" i="2" s="1"/>
  <c r="J12" i="2"/>
  <c r="L12" i="2" s="1"/>
  <c r="I12" i="2"/>
  <c r="K11" i="2"/>
  <c r="J11" i="2"/>
  <c r="L11" i="2" s="1"/>
  <c r="I11" i="2"/>
  <c r="K50" i="1"/>
  <c r="K36" i="1"/>
  <c r="L36" i="1"/>
  <c r="K44" i="1"/>
  <c r="L44" i="1"/>
  <c r="J44" i="1"/>
  <c r="J36" i="1"/>
  <c r="K24" i="1"/>
  <c r="K15" i="1"/>
  <c r="L15" i="1"/>
  <c r="J15" i="1"/>
  <c r="K10" i="1"/>
  <c r="L10" i="1"/>
  <c r="J10" i="1"/>
  <c r="I46" i="1"/>
  <c r="J46" i="1"/>
  <c r="L46" i="1" s="1"/>
  <c r="K46" i="1"/>
  <c r="I47" i="1"/>
  <c r="J47" i="1"/>
  <c r="K47" i="1"/>
  <c r="L47" i="1"/>
  <c r="I48" i="1"/>
  <c r="J48" i="1"/>
  <c r="K48" i="1"/>
  <c r="L48" i="1"/>
  <c r="I38" i="1"/>
  <c r="J38" i="1"/>
  <c r="L38" i="1" s="1"/>
  <c r="K38" i="1"/>
  <c r="I39" i="1"/>
  <c r="J39" i="1"/>
  <c r="K39" i="1"/>
  <c r="L39" i="1"/>
  <c r="I40" i="1"/>
  <c r="J40" i="1"/>
  <c r="K40" i="1"/>
  <c r="L40" i="1"/>
  <c r="I41" i="1"/>
  <c r="J41" i="1"/>
  <c r="L41" i="1" s="1"/>
  <c r="K41" i="1"/>
  <c r="I42" i="1"/>
  <c r="J42" i="1"/>
  <c r="L42" i="1" s="1"/>
  <c r="K42" i="1"/>
  <c r="I43" i="1"/>
  <c r="J43" i="1"/>
  <c r="K43" i="1"/>
  <c r="L43" i="1"/>
  <c r="I26" i="1"/>
  <c r="J26" i="1"/>
  <c r="L26" i="1" s="1"/>
  <c r="K26" i="1"/>
  <c r="I27" i="1"/>
  <c r="J27" i="1"/>
  <c r="K27" i="1"/>
  <c r="L27" i="1"/>
  <c r="I28" i="1"/>
  <c r="J28" i="1"/>
  <c r="K28" i="1"/>
  <c r="L28" i="1"/>
  <c r="I29" i="1"/>
  <c r="J29" i="1"/>
  <c r="L29" i="1" s="1"/>
  <c r="K29" i="1"/>
  <c r="I30" i="1"/>
  <c r="J30" i="1"/>
  <c r="L30" i="1" s="1"/>
  <c r="K30" i="1"/>
  <c r="I31" i="1"/>
  <c r="J31" i="1"/>
  <c r="K31" i="1"/>
  <c r="L31" i="1"/>
  <c r="I32" i="1"/>
  <c r="J32" i="1"/>
  <c r="K32" i="1"/>
  <c r="L32" i="1"/>
  <c r="I33" i="1"/>
  <c r="J33" i="1"/>
  <c r="L33" i="1" s="1"/>
  <c r="K33" i="1"/>
  <c r="I34" i="1"/>
  <c r="J34" i="1"/>
  <c r="L34" i="1" s="1"/>
  <c r="L24" i="1" s="1"/>
  <c r="L50" i="1" s="1"/>
  <c r="K34" i="1"/>
  <c r="I35" i="1"/>
  <c r="J35" i="1"/>
  <c r="K35" i="1"/>
  <c r="L35" i="1"/>
  <c r="I17" i="1"/>
  <c r="J17" i="1"/>
  <c r="K17" i="1"/>
  <c r="L17" i="1"/>
  <c r="I18" i="1"/>
  <c r="J18" i="1"/>
  <c r="K18" i="1"/>
  <c r="L18" i="1" s="1"/>
  <c r="I19" i="1"/>
  <c r="J19" i="1"/>
  <c r="L19" i="1" s="1"/>
  <c r="K19" i="1"/>
  <c r="I20" i="1"/>
  <c r="J20" i="1"/>
  <c r="L20" i="1" s="1"/>
  <c r="K20" i="1"/>
  <c r="I21" i="1"/>
  <c r="J21" i="1"/>
  <c r="K21" i="1"/>
  <c r="L21" i="1"/>
  <c r="I22" i="1"/>
  <c r="J22" i="1"/>
  <c r="K22" i="1"/>
  <c r="L22" i="1" s="1"/>
  <c r="I23" i="1"/>
  <c r="J23" i="1"/>
  <c r="L23" i="1" s="1"/>
  <c r="K23" i="1"/>
  <c r="I12" i="1"/>
  <c r="J12" i="1"/>
  <c r="K12" i="1"/>
  <c r="L12" i="1"/>
  <c r="I13" i="1"/>
  <c r="J13" i="1"/>
  <c r="L13" i="1" s="1"/>
  <c r="K13" i="1"/>
  <c r="I14" i="1"/>
  <c r="J14" i="1"/>
  <c r="L14" i="1" s="1"/>
  <c r="K14" i="1"/>
  <c r="K45" i="1"/>
  <c r="J45" i="1"/>
  <c r="L45" i="1" s="1"/>
  <c r="I45" i="1"/>
  <c r="K37" i="1"/>
  <c r="J37" i="1"/>
  <c r="L37" i="1" s="1"/>
  <c r="I37" i="1"/>
  <c r="K25" i="1"/>
  <c r="J25" i="1"/>
  <c r="L25" i="1" s="1"/>
  <c r="I25" i="1"/>
  <c r="L16" i="1"/>
  <c r="K16" i="1"/>
  <c r="J16" i="1"/>
  <c r="I16" i="1"/>
  <c r="K11" i="1"/>
  <c r="L11" i="1" s="1"/>
  <c r="J11" i="1"/>
  <c r="I11" i="1"/>
  <c r="P44" i="2" l="1"/>
  <c r="R44" i="2"/>
  <c r="R36" i="2"/>
  <c r="P36" i="2"/>
  <c r="R24" i="2"/>
  <c r="P24" i="2"/>
  <c r="R15" i="2"/>
  <c r="P15" i="2"/>
  <c r="R10" i="2"/>
  <c r="P10" i="2"/>
  <c r="N24" i="2"/>
  <c r="N44" i="2"/>
  <c r="N15" i="2"/>
  <c r="N10" i="2"/>
  <c r="L44" i="2"/>
  <c r="L10" i="2"/>
  <c r="K50" i="2"/>
  <c r="J10" i="2"/>
  <c r="J50" i="2" s="1"/>
  <c r="K15" i="2"/>
  <c r="L26" i="2"/>
  <c r="L38" i="2"/>
  <c r="L17" i="2"/>
  <c r="J24" i="2"/>
  <c r="J36" i="2"/>
  <c r="M35" i="1"/>
  <c r="M11" i="1"/>
  <c r="L52" i="1"/>
  <c r="L53" i="1"/>
  <c r="M47" i="1"/>
  <c r="M39" i="1"/>
  <c r="M40" i="1"/>
  <c r="M30" i="1"/>
  <c r="J24" i="1"/>
  <c r="J50" i="1" s="1"/>
  <c r="M33" i="1"/>
  <c r="M16" i="1"/>
  <c r="M45" i="1"/>
  <c r="M12" i="1"/>
  <c r="M18" i="1"/>
  <c r="M48" i="1"/>
  <c r="M37" i="1"/>
  <c r="M23" i="1"/>
  <c r="M34" i="1"/>
  <c r="M28" i="1"/>
  <c r="M27" i="1"/>
  <c r="M43" i="1"/>
  <c r="M25" i="1"/>
  <c r="M13" i="1"/>
  <c r="M21" i="1"/>
  <c r="M19" i="1"/>
  <c r="M32" i="1"/>
  <c r="M31" i="1"/>
  <c r="M41" i="1"/>
  <c r="M38" i="1"/>
  <c r="M46" i="1"/>
  <c r="M14" i="1"/>
  <c r="M22" i="1"/>
  <c r="M20" i="1"/>
  <c r="M17" i="1"/>
  <c r="M29" i="1"/>
  <c r="M26" i="1"/>
  <c r="M42" i="1"/>
  <c r="P50" i="2" l="1"/>
  <c r="O50" i="2" s="1"/>
  <c r="R50" i="2"/>
  <c r="Q50" i="2" s="1"/>
  <c r="N50" i="2"/>
  <c r="M50" i="2" s="1"/>
  <c r="L36" i="2"/>
  <c r="L24" i="2"/>
  <c r="L50" i="2" s="1"/>
  <c r="L15" i="2"/>
</calcChain>
</file>

<file path=xl/sharedStrings.xml><?xml version="1.0" encoding="utf-8"?>
<sst xmlns="http://schemas.openxmlformats.org/spreadsheetml/2006/main" count="354" uniqueCount="114">
  <si>
    <r>
      <t xml:space="preserve"> Número: </t>
    </r>
    <r>
      <rPr>
        <sz val="13"/>
        <color rgb="FF000000"/>
        <rFont val="Calibri"/>
      </rPr>
      <t>42</t>
    </r>
  </si>
  <si>
    <r>
      <t xml:space="preserve">BDI Padrão: </t>
    </r>
    <r>
      <rPr>
        <b/>
        <sz val="13"/>
        <color rgb="FF000000"/>
        <rFont val="Calibri"/>
      </rPr>
      <t>20,000%</t>
    </r>
  </si>
  <si>
    <r>
      <rPr>
        <b/>
        <sz val="11"/>
        <color rgb="FF000000"/>
        <rFont val="Calibri"/>
      </rPr>
      <t>Bancos:</t>
    </r>
    <r>
      <rPr>
        <sz val="11"/>
        <color rgb="FF000000"/>
        <rFont val="Calibri"/>
      </rPr>
      <t xml:space="preserve">
SINAPI: SC 3/2022 (Preço desonerado)</t>
    </r>
  </si>
  <si>
    <r>
      <rPr>
        <sz val="12"/>
        <color rgb="FF000000"/>
        <rFont val="Calibri"/>
      </rPr>
      <t xml:space="preserve">Obra: </t>
    </r>
    <r>
      <rPr>
        <b/>
        <sz val="12"/>
        <color rgb="FF000000"/>
        <rFont val="Calibri"/>
      </rPr>
      <t>Quadra esportiva Seção Schneider</t>
    </r>
  </si>
  <si>
    <t>Item</t>
  </si>
  <si>
    <t>Banco</t>
  </si>
  <si>
    <t>Código</t>
  </si>
  <si>
    <t>Descrição</t>
  </si>
  <si>
    <t>Un.</t>
  </si>
  <si>
    <t>Qtd.</t>
  </si>
  <si>
    <t>Preço Unit. com BDI</t>
  </si>
  <si>
    <t>Preço Total</t>
  </si>
  <si>
    <t>% Total</t>
  </si>
  <si>
    <t>MAT</t>
  </si>
  <si>
    <t>M.O.</t>
  </si>
  <si>
    <t>Total</t>
  </si>
  <si>
    <t xml:space="preserve"> 1</t>
  </si>
  <si>
    <t>Serviços preliminares</t>
  </si>
  <si>
    <t xml:space="preserve"> 1.1</t>
  </si>
  <si>
    <t>SINAPI</t>
  </si>
  <si>
    <t>LOCAÇÃO DE PONTO PARA REFERÊNCIA TOPOGRÁFICA. AF_10/2018</t>
  </si>
  <si>
    <t>UN</t>
  </si>
  <si>
    <t xml:space="preserve"> 1.2</t>
  </si>
  <si>
    <t>M2</t>
  </si>
  <si>
    <t xml:space="preserve"> 1.3</t>
  </si>
  <si>
    <t xml:space="preserve"> 2</t>
  </si>
  <si>
    <t>Terraplenagem e drenagem pluvial</t>
  </si>
  <si>
    <t xml:space="preserve"> 2.1</t>
  </si>
  <si>
    <t>ESCAVAÇÃO HORIZONTAL EM SOLO DE 1A CATEGORIA COM TRATOR DE ESTEIRAS (100HP/LÂMINA: 2,19M3). AF_07/2020</t>
  </si>
  <si>
    <t>M3</t>
  </si>
  <si>
    <t xml:space="preserve"> 2.2</t>
  </si>
  <si>
    <t xml:space="preserve"> 2.3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</si>
  <si>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</si>
  <si>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 xml:space="preserve"> 2.4</t>
  </si>
  <si>
    <t xml:space="preserve"> 2.5</t>
  </si>
  <si>
    <t>DRENO SUBSUPERFICIAL (SEÇÃO 0,40 X 0,40 M), COM TUBO DE PEAD CORRUGADO PERFURADO, DN 100 MM, ENCHIMENTO COM BRITA, ENVOLVIDO COM MANTA GEOTÊXTIL. AF_07/2021</t>
  </si>
  <si>
    <t>M</t>
  </si>
  <si>
    <t xml:space="preserve"> 2.6</t>
  </si>
  <si>
    <t>DRENO SUBSUPERFICIAL (SEÇÃO 0,40 X 0,40 M), COM TUBO DE CONCRETO SIMPLES POROSO, DN 200 MM, ENCHIMENTO COM BRITA, ENVOLVIDO COM MANTA GEOTÊXTIL. AF_07/2021</t>
  </si>
  <si>
    <t xml:space="preserve"> 2.7</t>
  </si>
  <si>
    <t>REATERRO MECANIZADO DE VALA COM RETROESCAVADEIRA (CAPACIDADE DA CAÇAMBA DA RETRO: 0,26 M³ / POTÊNCIA: 88 HP), LARGURA ATÉ 0,8 M, PROFUNDIDADE ATÉ 1,5 M, COM SOLO DE 1ª CATEGORIA EM LOCAIS COM BAIXO NÍVEL DE INTERFERÊNCIA. AF_04/2016</t>
  </si>
  <si>
    <t xml:space="preserve"> 2.8</t>
  </si>
  <si>
    <t>CANALETA MEIA CANA PRÉ-MOLDADA DE CONCRETO (D = 20 CM) - FORNECIMENTO E INSTALAÇÃO. AF_08/2021</t>
  </si>
  <si>
    <t xml:space="preserve"> 3</t>
  </si>
  <si>
    <t>Quadra de futebol e voleibol</t>
  </si>
  <si>
    <t xml:space="preserve"> 3.1</t>
  </si>
  <si>
    <t>EXECUÇÃO E COMPACTAÇÃO DE BASE E OU SUB BASE PARA PAVIMENTAÇÃO DE BRITA GRADUADA SIMPLES - EXCLUSIVE CARGA E TRANSPORTE. AF_11/2019</t>
  </si>
  <si>
    <t xml:space="preserve"> 3.2</t>
  </si>
  <si>
    <t>PLANTIO DE GRAMA EM PLACAS. AF_05/2018</t>
  </si>
  <si>
    <t xml:space="preserve"> 3.4</t>
  </si>
  <si>
    <t xml:space="preserve"> 3.5</t>
  </si>
  <si>
    <t>CONCRETAGEM DE SAPATAS, FCK 30 MPA, COM USO DE BOMBA  LANÇAMENTO, ADENSAMENTO E ACABAMENTO. AF_11/2016</t>
  </si>
  <si>
    <t xml:space="preserve"> 3.6</t>
  </si>
  <si>
    <t>REATERRO MANUAL APILOADO COM SOQUETE. AF_10/2017</t>
  </si>
  <si>
    <t xml:space="preserve"> 3.7</t>
  </si>
  <si>
    <t xml:space="preserve"> 3.8</t>
  </si>
  <si>
    <t xml:space="preserve"> 3.9</t>
  </si>
  <si>
    <t>ASSENTAMENTO DE GUIA (MEIO-FIO) EM TRECHO RETO, CONFECCIONADA EM CONCRETO PR</t>
  </si>
  <si>
    <t xml:space="preserve"> 3.10</t>
  </si>
  <si>
    <t xml:space="preserve"> 3.11</t>
  </si>
  <si>
    <t xml:space="preserve"> 3.12</t>
  </si>
  <si>
    <t>CONJUNTO PARA QUADRA DE  VOLEI COM POSTES EM TUBO DE ACO GALVANIZADO 3", H = *255* CM, PINTURA EM TINTA ESMALTE SINTETICO, REDE DE NYLON COM 2 MM, MALHA 10 X 10 CM E ANTENAS OFICIAIS EM FIBRA DE VIDRO</t>
  </si>
  <si>
    <t xml:space="preserve"> 4</t>
  </si>
  <si>
    <t>Escada e rampa em concreto armado</t>
  </si>
  <si>
    <t xml:space="preserve"> 4.1</t>
  </si>
  <si>
    <t>LASTRO COM MATERIAL GRANULAR (PEDRA BRITADA N.1 E PEDRA BRITADA N.2), APLICADO EM PISOS OU RADIERS, ESPESSURA DE *10 CM*. AF_07/2019</t>
  </si>
  <si>
    <t xml:space="preserve"> 4.3</t>
  </si>
  <si>
    <t>FABRICAÇÃO, MONTAGEM E DESMONTAGEM DE FÔRMA PARA VIGA BALDRAME, EM MADEIRA SERRADA, E=25 MM, 4 UTILIZAÇÕES. AF_06/2017</t>
  </si>
  <si>
    <t xml:space="preserve"> 4.4</t>
  </si>
  <si>
    <t>ARMAÇÃO DE PILAR OU VIGA DE UMA ESTRUTURA CONVENCIONAL DE CONCRETO ARMADO EM UMA EDIFICAÇÃO TÉRREA OU SOBRADO UTILIZANDO AÇO CA-60 DE 5,0 MM - MONTAGEM. AF_12/2015</t>
  </si>
  <si>
    <t>KG</t>
  </si>
  <si>
    <t xml:space="preserve"> 4.5</t>
  </si>
  <si>
    <t>ARMAÇÃO DE ESCADA, COM 2 LANCES, DE UMA ESTRUTURA CONVENCIONAL DE CONCRETO ARMADO UTILIZANDO AÇO CA-50 DE 6,3 MM - MONTAGEM. AF_01/2017</t>
  </si>
  <si>
    <t xml:space="preserve"> 4.6</t>
  </si>
  <si>
    <t>ARMAÇÃO DE ESCADA, COM 2 LANCES, DE UMA ESTRUTURA CONVENCIONAL DE CONCRETO ARMADO UTILIZANDO AÇO CA-50 DE 8,0 MM - MONTAGEM. AF_01/2017</t>
  </si>
  <si>
    <t xml:space="preserve"> 4.7</t>
  </si>
  <si>
    <t>CONCRETAGEM DE ESCADAS EM EDIFICAÇÕES MULTIFAMILIARES FEITAS COM SISTEMA DE FÔRMAS MANUSEÁVEIS - CONCRETO USINADO BOMBEÁVEL, FCK 25 MPA - LANÇAMENTO, ADENSAMENTO E ACABAMENTO (EXCLUSIVE BOMBA LANÇA). AF_10/2021</t>
  </si>
  <si>
    <t xml:space="preserve"> 4.8</t>
  </si>
  <si>
    <t>EXECUÇÃO DE PASSEIO (CALÇADA) OU PISO DE CONCRETO COM CONCRETO MOLDADO IN LOCO, USINADO, ACABAMENTO CONVENCIONAL, ESPESSURA 10 CM, ARMADO. AF_07/2016</t>
  </si>
  <si>
    <t xml:space="preserve"> 5</t>
  </si>
  <si>
    <t>Plantio de grama e limpeza</t>
  </si>
  <si>
    <t xml:space="preserve"> 5.1</t>
  </si>
  <si>
    <t xml:space="preserve"> 5.2</t>
  </si>
  <si>
    <t>CARGA, MANOBRA E DESCARGA DE ENTULHO EM CAMINHÃO BASCULANTE 6 M³ - CARGA COM ESCAVADEIRA HIDRÁULICA  (CAÇAMBA DE 0,80 M³ / 111 HP) E DESCARGA LIVRE (UNIDADE: M3). AF_07/2020</t>
  </si>
  <si>
    <t xml:space="preserve"> 5.3</t>
  </si>
  <si>
    <t>TRANSPORTE COM CAMINHÃO BASCULANTE DE 6 M³, EM VIA URBANA EM REVESTIMENTO PRIMÁRIO (UNIDADE: TXKM). AF_07/2020</t>
  </si>
  <si>
    <t>TXKM</t>
  </si>
  <si>
    <t xml:space="preserve"> 5.4</t>
  </si>
  <si>
    <t>LIMPEZA DE CONTRAPISO COM VASSOURA A SECO. AF_04/2019</t>
  </si>
  <si>
    <t>Total sem BDI</t>
  </si>
  <si>
    <t>Total do BDI</t>
  </si>
  <si>
    <t>Planilha Orçamentária Sintética c/ Mão de Obra e Material</t>
  </si>
  <si>
    <t>Itaiópolis, 27 de abril de 2022.</t>
  </si>
  <si>
    <t>Gunter Eduardo Stefan</t>
  </si>
  <si>
    <t>Eng° Civil CREA-SC 129.153-8</t>
  </si>
  <si>
    <t>LIMPEZA MECANIZADA DE CAMADA VEGETAL, RETIRADA DE VEGETAÇÃO E MATÉRIA ORGÂNICA .AF_05/2018</t>
  </si>
  <si>
    <t>LIMPEZA MANUAL DE VEGETAÇÃO PARA ESCADA E RAMPA. AF_05/2018</t>
  </si>
  <si>
    <t>REVOLVIMENTO E LIMPEZA MANUAL DE SOLO PARA PREPARAÇÃO DO TERRENO PARA ESCADA E RAMPA. AF_05/2018</t>
  </si>
  <si>
    <t>CAIXA ENTERRADA HIDRÁULICA RETANGULAR COM GRELHA, EM CONCRETO PRÉ-MOLDADO, DIMENSÕES INTERNAS: 0,6X0,6X0,5 M. AF_05/2018</t>
  </si>
  <si>
    <t>REGULARIZAÇÃO E COMPACTAÇÃO DE ATERRO COM SOLO PREDOMINANTEMENTE ARGILOSO - EXCLUSIVE SOLO, ESCAVAÇÃO, CARGA E TRANSPORTE. AF_11/2019</t>
  </si>
  <si>
    <t>PESQUISA</t>
  </si>
  <si>
    <t>GRAMA SINTÉTICA COM DEMARCAÇÃO DE FUTEBOL E VOLEIBOL</t>
  </si>
  <si>
    <t>ESCAVAÇÃO MECANIZADA DE VALA COM PROF. MAIOR QUE 1,5 M ATÉ 3,0 M (MÉDIA ENTRE MONTANTE E JUSANTE/UMA COMPOSIÇÃO POR TRECHO) COM RETROESCAVADEIRA (0,26 M3 / 88 HP), LARG. DE 0,8 M A 1,5 M, EM SOLO MOLE, LOCAIS COM BAIXO NÍVEL DE INTERFERÊNCIA PARA CHUMBAR POSTES DE EUCALIPTO AF_02/2021</t>
  </si>
  <si>
    <t>POSTE EUCALIPTO TRATADO ENGASTADO,  H = 11 M, DIAMETRO MÉDIO - 15MM, DIAMETRO INFERIOR = 20 MM</t>
  </si>
  <si>
    <t>TELA PARA QUADRA ESPORTIVA LATERAL E SUPERIOR NYLON FIO 3MM MALHA 15 X 15 CM INCLUINDO CABOS E GANCHOS PARA FIXAÇÃO</t>
  </si>
  <si>
    <t>CONJUNTO PAR DE GOLEIRAS DE FUTEBOL EM POSTES EM TUBO DE AÇO GALVANIZADO 3", 5,00 X 2,20M, PINTURA EM TINTA ESMALTE SINTÉTICO COM FUNDO ANTICORROSIVO, REDE DE NYLON COM 2MM MALHA 10X10CM</t>
  </si>
  <si>
    <t>Cronograma físico-financeiro</t>
  </si>
  <si>
    <t>Mês 1</t>
  </si>
  <si>
    <t>%</t>
  </si>
  <si>
    <t>Valor (R$)</t>
  </si>
  <si>
    <t>Mês 2</t>
  </si>
  <si>
    <t>Mês 3</t>
  </si>
  <si>
    <t xml:space="preserve">Total </t>
  </si>
  <si>
    <t xml:space="preserve">Acumulado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</si>
</sst>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</font>
    <font>
      <sz val="13"/>
      <color rgb="FF000000"/>
      <name val="Calibri"/>
    </font>
    <font>
      <sz val="12"/>
      <color rgb="FF000000"/>
      <name val="Calibri"/>
    </font>
    <font>
      <b/>
      <sz val="12"/>
      <color rgb="FF000000"/>
      <name val="Calibri"/>
    </font>
    <font>
      <b/>
      <sz val="13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20"/>
      <color rgb="FF000000"/>
      <name val="Calibri"/>
      <family val="2"/>
    </font>
    <font>
      <sz val="8"/>
      <name val="Calibri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D5D5D5"/>
        <bgColor rgb="FF00000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2" fillId="2" borderId="0" xfId="0" applyFont="1" applyFill="1" applyAlignment="1">
      <alignment vertical="center" wrapText="1"/>
    </xf>
    <xf numFmtId="0" fontId="0" fillId="3" borderId="9" xfId="0" applyFill="1" applyBorder="1" applyAlignment="1">
      <alignment horizontal="center"/>
    </xf>
    <xf numFmtId="0" fontId="2" fillId="4" borderId="0" xfId="0" applyFont="1" applyFill="1"/>
    <xf numFmtId="10" fontId="0" fillId="3" borderId="9" xfId="0" applyNumberFormat="1" applyFill="1" applyBorder="1" applyAlignment="1">
      <alignment horizontal="center"/>
    </xf>
    <xf numFmtId="10" fontId="2" fillId="4" borderId="0" xfId="0" applyNumberFormat="1" applyFont="1" applyFill="1"/>
    <xf numFmtId="10" fontId="0" fillId="0" borderId="0" xfId="0" applyNumberFormat="1"/>
    <xf numFmtId="10" fontId="3" fillId="0" borderId="0" xfId="0" applyNumberFormat="1" applyFont="1"/>
    <xf numFmtId="4" fontId="0" fillId="3" borderId="9" xfId="0" applyNumberFormat="1" applyFill="1" applyBorder="1" applyAlignment="1">
      <alignment horizontal="center"/>
    </xf>
    <xf numFmtId="4" fontId="2" fillId="4" borderId="0" xfId="0" applyNumberFormat="1" applyFont="1" applyFill="1"/>
    <xf numFmtId="4" fontId="0" fillId="0" borderId="0" xfId="0" applyNumberFormat="1"/>
    <xf numFmtId="4" fontId="3" fillId="4" borderId="0" xfId="0" applyNumberFormat="1" applyFont="1" applyFill="1"/>
    <xf numFmtId="4" fontId="3" fillId="0" borderId="0" xfId="0" applyNumberFormat="1" applyFont="1"/>
    <xf numFmtId="0" fontId="2" fillId="4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/>
    <xf numFmtId="4" fontId="8" fillId="0" borderId="0" xfId="0" applyNumberFormat="1" applyFont="1"/>
    <xf numFmtId="0" fontId="9" fillId="2" borderId="0" xfId="0" applyFont="1" applyFill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9" fontId="0" fillId="0" borderId="0" xfId="0" applyNumberFormat="1"/>
    <xf numFmtId="4" fontId="0" fillId="0" borderId="12" xfId="0" applyNumberFormat="1" applyBorder="1"/>
    <xf numFmtId="10" fontId="0" fillId="0" borderId="12" xfId="0" applyNumberFormat="1" applyBorder="1"/>
    <xf numFmtId="0" fontId="0" fillId="2" borderId="0" xfId="0" applyFill="1" applyBorder="1"/>
    <xf numFmtId="0" fontId="8" fillId="0" borderId="0" xfId="0" applyFont="1" applyAlignment="1">
      <alignment horizontal="right"/>
    </xf>
    <xf numFmtId="10" fontId="6" fillId="0" borderId="0" xfId="0" applyNumberFormat="1" applyFont="1"/>
    <xf numFmtId="0" fontId="0" fillId="2" borderId="13" xfId="0" applyFill="1" applyBorder="1"/>
    <xf numFmtId="0" fontId="0" fillId="3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wrapText="1"/>
    </xf>
    <xf numFmtId="0" fontId="0" fillId="3" borderId="9" xfId="0" applyFill="1" applyBorder="1" applyAlignment="1">
      <alignment horizont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466725</xdr:colOff>
      <xdr:row>2</xdr:row>
      <xdr:rowOff>76200</xdr:rowOff>
    </xdr:from>
    <xdr:ext cx="647700" cy="428625"/>
    <xdr:pic>
      <xdr:nvPicPr>
        <xdr:cNvPr id="2" name="Logo da Sua Empresa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82550" y="342900"/>
          <a:ext cx="647700" cy="428625"/>
        </a:xfrm>
        <a:prstGeom prst="rect">
          <a:avLst/>
        </a:prstGeom>
      </xdr:spPr>
    </xdr:pic>
    <xdr:clientData/>
  </xdr:oneCellAnchor>
  <xdr:twoCellAnchor editAs="oneCell">
    <xdr:from>
      <xdr:col>9</xdr:col>
      <xdr:colOff>628650</xdr:colOff>
      <xdr:row>1</xdr:row>
      <xdr:rowOff>40670</xdr:rowOff>
    </xdr:from>
    <xdr:to>
      <xdr:col>10</xdr:col>
      <xdr:colOff>714375</xdr:colOff>
      <xdr:row>5</xdr:row>
      <xdr:rowOff>0</xdr:rowOff>
    </xdr:to>
    <xdr:pic>
      <xdr:nvPicPr>
        <xdr:cNvPr id="3" name="Imagem 2" descr="brasao itaiopolis.bmp">
          <a:extLst>
            <a:ext uri="{FF2B5EF4-FFF2-40B4-BE49-F238E27FC236}">
              <a16:creationId xmlns:a16="http://schemas.microsoft.com/office/drawing/2014/main" id="{1A8BB48B-6ED4-4A46-8CD7-86D9A8508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296650" y="97820"/>
          <a:ext cx="885825" cy="978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123825</xdr:colOff>
      <xdr:row>2</xdr:row>
      <xdr:rowOff>152400</xdr:rowOff>
    </xdr:from>
    <xdr:ext cx="647700" cy="428625"/>
    <xdr:pic>
      <xdr:nvPicPr>
        <xdr:cNvPr id="2" name="Logo da Sua Empresa" descr="Logo">
          <a:extLst>
            <a:ext uri="{FF2B5EF4-FFF2-40B4-BE49-F238E27FC236}">
              <a16:creationId xmlns:a16="http://schemas.microsoft.com/office/drawing/2014/main" id="{75A7F38D-7BEE-49CA-96A9-633F454C5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53925" y="419100"/>
          <a:ext cx="647700" cy="428625"/>
        </a:xfrm>
        <a:prstGeom prst="rect">
          <a:avLst/>
        </a:prstGeom>
      </xdr:spPr>
    </xdr:pic>
    <xdr:clientData/>
  </xdr:oneCellAnchor>
  <xdr:twoCellAnchor editAs="oneCell">
    <xdr:from>
      <xdr:col>14</xdr:col>
      <xdr:colOff>104776</xdr:colOff>
      <xdr:row>1</xdr:row>
      <xdr:rowOff>82674</xdr:rowOff>
    </xdr:from>
    <xdr:to>
      <xdr:col>15</xdr:col>
      <xdr:colOff>276225</xdr:colOff>
      <xdr:row>4</xdr:row>
      <xdr:rowOff>295274</xdr:rowOff>
    </xdr:to>
    <xdr:pic>
      <xdr:nvPicPr>
        <xdr:cNvPr id="3" name="Imagem 2" descr="brasao itaiopolis.bmp">
          <a:extLst>
            <a:ext uri="{FF2B5EF4-FFF2-40B4-BE49-F238E27FC236}">
              <a16:creationId xmlns:a16="http://schemas.microsoft.com/office/drawing/2014/main" id="{FD014E7B-5D4E-4A17-BB79-6A83B53CC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925176" y="139824"/>
          <a:ext cx="819149" cy="98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tabSelected="1" zoomScaleNormal="100" workbookViewId="0">
      <selection activeCell="O33" sqref="O33:T33"/>
    </sheetView>
  </sheetViews>
  <sheetFormatPr defaultRowHeight="15" x14ac:dyDescent="0.25"/>
  <cols>
    <col min="1" max="1" width="5.7109375" customWidth="1"/>
    <col min="2" max="2" width="9.85546875" style="30" customWidth="1"/>
    <col min="3" max="3" width="10.5703125" style="30" customWidth="1"/>
    <col min="4" max="4" width="84" customWidth="1"/>
    <col min="5" max="5" width="9" style="30" customWidth="1"/>
    <col min="6" max="6" width="10" customWidth="1"/>
    <col min="7" max="9" width="10.42578125" customWidth="1"/>
    <col min="10" max="10" width="12" customWidth="1"/>
    <col min="11" max="11" width="12.7109375" customWidth="1"/>
    <col min="12" max="12" width="12" customWidth="1"/>
    <col min="13" max="13" width="10" customWidth="1"/>
    <col min="14" max="14" width="4.5703125" customWidth="1"/>
    <col min="15" max="15" width="10.7109375" customWidth="1"/>
  </cols>
  <sheetData>
    <row r="1" spans="1:13" ht="5.0999999999999996" customHeight="1" x14ac:dyDescent="0.25">
      <c r="A1" s="1"/>
      <c r="B1" s="26"/>
      <c r="C1" s="26"/>
      <c r="D1" s="1"/>
      <c r="E1" s="26"/>
      <c r="F1" s="1"/>
      <c r="G1" s="1"/>
      <c r="H1" s="1"/>
      <c r="I1" s="1"/>
      <c r="J1" s="1"/>
      <c r="K1" s="1"/>
      <c r="L1" s="1"/>
      <c r="M1" s="1"/>
    </row>
    <row r="2" spans="1:13" ht="17.100000000000001" customHeight="1" x14ac:dyDescent="0.3">
      <c r="A2" s="8" t="s">
        <v>0</v>
      </c>
      <c r="B2" s="27"/>
      <c r="C2" s="27"/>
      <c r="D2" s="10"/>
      <c r="E2" s="27"/>
      <c r="F2" s="3"/>
      <c r="G2" s="3" t="s">
        <v>1</v>
      </c>
      <c r="H2" s="3"/>
      <c r="I2" s="3"/>
      <c r="J2" s="3"/>
      <c r="K2" s="3"/>
      <c r="L2" s="3"/>
      <c r="M2" s="5"/>
    </row>
    <row r="3" spans="1:13" ht="40.5" customHeight="1" x14ac:dyDescent="0.25">
      <c r="A3" s="48" t="s">
        <v>2</v>
      </c>
      <c r="B3" s="49"/>
      <c r="C3" s="49"/>
      <c r="D3" s="12" t="s">
        <v>3</v>
      </c>
      <c r="E3" s="26"/>
      <c r="F3" s="1"/>
      <c r="G3" s="1"/>
      <c r="H3" s="1"/>
      <c r="I3" s="1"/>
      <c r="J3" s="1"/>
      <c r="K3" s="1"/>
      <c r="L3" s="1"/>
      <c r="M3" s="6"/>
    </row>
    <row r="4" spans="1:13" ht="3.75" customHeight="1" x14ac:dyDescent="0.3">
      <c r="A4" s="9"/>
      <c r="B4" s="26"/>
      <c r="C4" s="26"/>
      <c r="D4" s="11"/>
      <c r="E4" s="26"/>
      <c r="F4" s="1"/>
      <c r="G4" s="1"/>
      <c r="H4" s="1"/>
      <c r="I4" s="1"/>
      <c r="J4" s="1"/>
      <c r="K4" s="1"/>
      <c r="L4" s="1"/>
      <c r="M4" s="6"/>
    </row>
    <row r="5" spans="1:13" ht="20.100000000000001" customHeight="1" x14ac:dyDescent="0.4">
      <c r="A5" s="9"/>
      <c r="B5" s="26"/>
      <c r="C5" s="26"/>
      <c r="D5" s="34"/>
      <c r="E5" s="34" t="s">
        <v>91</v>
      </c>
      <c r="F5" s="1"/>
      <c r="G5" s="1"/>
      <c r="H5" s="1"/>
      <c r="I5" s="1"/>
      <c r="J5" s="1"/>
      <c r="K5" s="1"/>
      <c r="L5" s="1"/>
      <c r="M5" s="6"/>
    </row>
    <row r="6" spans="1:13" ht="1.5" customHeight="1" x14ac:dyDescent="0.25">
      <c r="A6" s="2"/>
      <c r="B6" s="28"/>
      <c r="C6" s="28"/>
      <c r="D6" s="4"/>
      <c r="E6" s="28"/>
      <c r="F6" s="4"/>
      <c r="G6" s="4"/>
      <c r="H6" s="4"/>
      <c r="I6" s="4"/>
      <c r="J6" s="4"/>
      <c r="K6" s="4"/>
      <c r="L6" s="4"/>
      <c r="M6" s="7"/>
    </row>
    <row r="7" spans="1:13" ht="8.1" customHeight="1" x14ac:dyDescent="0.25">
      <c r="A7" s="1"/>
      <c r="B7" s="26"/>
      <c r="C7" s="26"/>
      <c r="D7" s="1"/>
      <c r="E7" s="26"/>
      <c r="F7" s="1"/>
      <c r="G7" s="1"/>
      <c r="H7" s="1"/>
      <c r="I7" s="1"/>
      <c r="J7" s="1"/>
      <c r="K7" s="1"/>
      <c r="L7" s="1"/>
      <c r="M7" s="1"/>
    </row>
    <row r="8" spans="1:13" ht="20.100000000000001" customHeight="1" x14ac:dyDescent="0.25">
      <c r="A8" s="45" t="s">
        <v>4</v>
      </c>
      <c r="B8" s="45" t="s">
        <v>5</v>
      </c>
      <c r="C8" s="45" t="s">
        <v>6</v>
      </c>
      <c r="D8" s="45" t="s">
        <v>7</v>
      </c>
      <c r="E8" s="45" t="s">
        <v>8</v>
      </c>
      <c r="F8" s="45" t="s">
        <v>9</v>
      </c>
      <c r="G8" s="47" t="s">
        <v>10</v>
      </c>
      <c r="H8" s="47"/>
      <c r="I8" s="47"/>
      <c r="J8" s="47" t="s">
        <v>11</v>
      </c>
      <c r="K8" s="47"/>
      <c r="L8" s="47"/>
      <c r="M8" s="13" t="s">
        <v>12</v>
      </c>
    </row>
    <row r="9" spans="1:13" x14ac:dyDescent="0.25">
      <c r="A9" s="47"/>
      <c r="B9" s="47"/>
      <c r="C9" s="47"/>
      <c r="D9" s="46"/>
      <c r="E9" s="47"/>
      <c r="F9" s="47"/>
      <c r="G9" s="19" t="s">
        <v>13</v>
      </c>
      <c r="H9" s="19" t="s">
        <v>14</v>
      </c>
      <c r="I9" s="19" t="s">
        <v>15</v>
      </c>
      <c r="J9" s="19" t="s">
        <v>13</v>
      </c>
      <c r="K9" s="19" t="s">
        <v>14</v>
      </c>
      <c r="L9" s="19" t="s">
        <v>15</v>
      </c>
      <c r="M9" s="15"/>
    </row>
    <row r="10" spans="1:13" ht="24.95" customHeight="1" x14ac:dyDescent="0.25">
      <c r="A10" s="14" t="s">
        <v>16</v>
      </c>
      <c r="B10" s="29"/>
      <c r="C10" s="29"/>
      <c r="D10" s="24" t="s">
        <v>17</v>
      </c>
      <c r="E10" s="29"/>
      <c r="F10" s="14"/>
      <c r="G10" s="20"/>
      <c r="H10" s="20"/>
      <c r="I10" s="20"/>
      <c r="J10" s="22">
        <f>SUM(J11:J14)</f>
        <v>464.79</v>
      </c>
      <c r="K10" s="22">
        <f t="shared" ref="K10:L10" si="0">SUM(K11:K14)</f>
        <v>1184.4099999999999</v>
      </c>
      <c r="L10" s="22">
        <f t="shared" si="0"/>
        <v>1649.2</v>
      </c>
      <c r="M10" s="16"/>
    </row>
    <row r="11" spans="1:13" x14ac:dyDescent="0.25">
      <c r="A11" t="s">
        <v>18</v>
      </c>
      <c r="B11" s="30" t="s">
        <v>19</v>
      </c>
      <c r="C11" s="30">
        <v>99058</v>
      </c>
      <c r="D11" s="25" t="s">
        <v>20</v>
      </c>
      <c r="E11" s="30" t="s">
        <v>21</v>
      </c>
      <c r="F11">
        <v>45</v>
      </c>
      <c r="G11" s="21">
        <v>2</v>
      </c>
      <c r="H11" s="21">
        <v>6.66</v>
      </c>
      <c r="I11" s="21">
        <f>G11+H11</f>
        <v>8.66</v>
      </c>
      <c r="J11" s="21">
        <f>ROUND($F11*G11,2)</f>
        <v>90</v>
      </c>
      <c r="K11" s="21">
        <f>ROUND($F11*H11,2)</f>
        <v>299.7</v>
      </c>
      <c r="L11" s="21">
        <f>J11+K11</f>
        <v>389.7</v>
      </c>
      <c r="M11" s="17">
        <f>L11/$L$50</f>
        <v>1.9872242439521988E-3</v>
      </c>
    </row>
    <row r="12" spans="1:13" ht="30" x14ac:dyDescent="0.25">
      <c r="A12" t="s">
        <v>22</v>
      </c>
      <c r="B12" s="30" t="s">
        <v>19</v>
      </c>
      <c r="C12" s="30">
        <v>98525</v>
      </c>
      <c r="D12" s="25" t="s">
        <v>95</v>
      </c>
      <c r="E12" s="30" t="s">
        <v>23</v>
      </c>
      <c r="F12">
        <v>888</v>
      </c>
      <c r="G12" s="21">
        <v>0.25</v>
      </c>
      <c r="H12" s="21">
        <v>0.18</v>
      </c>
      <c r="I12" s="21">
        <f t="shared" ref="I12:I14" si="1">G12+H12</f>
        <v>0.43</v>
      </c>
      <c r="J12" s="21">
        <f t="shared" ref="J12:J14" si="2">ROUND($F12*G12,2)</f>
        <v>222</v>
      </c>
      <c r="K12" s="21">
        <f t="shared" ref="K12:K14" si="3">ROUND($F12*H12,2)</f>
        <v>159.84</v>
      </c>
      <c r="L12" s="21">
        <f t="shared" ref="L12:L14" si="4">J12+K12</f>
        <v>381.84000000000003</v>
      </c>
      <c r="M12" s="17">
        <f t="shared" ref="M12:M14" si="5">L12/$L$50</f>
        <v>1.9471432006946568E-3</v>
      </c>
    </row>
    <row r="13" spans="1:13" x14ac:dyDescent="0.25">
      <c r="A13" t="s">
        <v>24</v>
      </c>
      <c r="B13" s="30" t="s">
        <v>19</v>
      </c>
      <c r="C13" s="30">
        <v>98524</v>
      </c>
      <c r="D13" s="25" t="s">
        <v>96</v>
      </c>
      <c r="E13" s="30" t="s">
        <v>23</v>
      </c>
      <c r="F13">
        <v>169.76</v>
      </c>
      <c r="G13" s="21">
        <v>0.55000000000000004</v>
      </c>
      <c r="H13" s="21">
        <v>2.57</v>
      </c>
      <c r="I13" s="21">
        <f t="shared" si="1"/>
        <v>3.12</v>
      </c>
      <c r="J13" s="21">
        <f t="shared" si="2"/>
        <v>93.37</v>
      </c>
      <c r="K13" s="21">
        <f t="shared" si="3"/>
        <v>436.28</v>
      </c>
      <c r="L13" s="21">
        <f t="shared" si="4"/>
        <v>529.65</v>
      </c>
      <c r="M13" s="17">
        <f t="shared" si="5"/>
        <v>2.7008809874500442E-3</v>
      </c>
    </row>
    <row r="14" spans="1:13" ht="30" x14ac:dyDescent="0.25">
      <c r="A14" t="s">
        <v>24</v>
      </c>
      <c r="B14" s="30" t="s">
        <v>19</v>
      </c>
      <c r="C14" s="30">
        <v>98526</v>
      </c>
      <c r="D14" s="25" t="s">
        <v>97</v>
      </c>
      <c r="E14" s="30" t="s">
        <v>23</v>
      </c>
      <c r="F14">
        <v>169.76</v>
      </c>
      <c r="G14" s="21">
        <v>0.35</v>
      </c>
      <c r="H14" s="21">
        <v>1.7</v>
      </c>
      <c r="I14" s="21">
        <f t="shared" si="1"/>
        <v>2.0499999999999998</v>
      </c>
      <c r="J14" s="21">
        <f t="shared" si="2"/>
        <v>59.42</v>
      </c>
      <c r="K14" s="21">
        <f t="shared" si="3"/>
        <v>288.58999999999997</v>
      </c>
      <c r="L14" s="21">
        <f t="shared" si="4"/>
        <v>348.01</v>
      </c>
      <c r="M14" s="17">
        <f t="shared" si="5"/>
        <v>1.774631534867346E-3</v>
      </c>
    </row>
    <row r="15" spans="1:13" ht="24.95" customHeight="1" x14ac:dyDescent="0.25">
      <c r="A15" s="14" t="s">
        <v>25</v>
      </c>
      <c r="B15" s="29"/>
      <c r="C15" s="29"/>
      <c r="D15" s="24" t="s">
        <v>26</v>
      </c>
      <c r="E15" s="29"/>
      <c r="F15" s="14"/>
      <c r="G15" s="20"/>
      <c r="H15" s="20"/>
      <c r="I15" s="20"/>
      <c r="J15" s="22">
        <f>SUM(J16:J23)</f>
        <v>30149.210000000003</v>
      </c>
      <c r="K15" s="22">
        <f t="shared" ref="K15:L15" si="6">SUM(K16:K23)</f>
        <v>4168.99</v>
      </c>
      <c r="L15" s="22">
        <f t="shared" si="6"/>
        <v>34318.199999999997</v>
      </c>
      <c r="M15" s="16"/>
    </row>
    <row r="16" spans="1:13" ht="30" x14ac:dyDescent="0.25">
      <c r="A16" t="s">
        <v>27</v>
      </c>
      <c r="B16" s="30" t="s">
        <v>19</v>
      </c>
      <c r="C16" s="30">
        <v>101114</v>
      </c>
      <c r="D16" s="25" t="s">
        <v>28</v>
      </c>
      <c r="E16" s="30" t="s">
        <v>29</v>
      </c>
      <c r="F16">
        <v>105.78</v>
      </c>
      <c r="G16" s="21">
        <v>3.51</v>
      </c>
      <c r="H16" s="21">
        <v>1.34</v>
      </c>
      <c r="I16" s="21">
        <f>G16+H16</f>
        <v>4.8499999999999996</v>
      </c>
      <c r="J16" s="21">
        <f>ROUND($F16*G16,2)</f>
        <v>371.29</v>
      </c>
      <c r="K16" s="21">
        <f>ROUND($F16*H16,2)</f>
        <v>141.75</v>
      </c>
      <c r="L16" s="21">
        <f>J16+K16</f>
        <v>513.04</v>
      </c>
      <c r="M16" s="17">
        <f>L16/$L$50</f>
        <v>2.6161804621946012E-3</v>
      </c>
    </row>
    <row r="17" spans="1:16" ht="30" x14ac:dyDescent="0.25">
      <c r="A17" t="s">
        <v>30</v>
      </c>
      <c r="B17" s="30" t="s">
        <v>19</v>
      </c>
      <c r="C17" s="30">
        <v>96385</v>
      </c>
      <c r="D17" s="25" t="s">
        <v>99</v>
      </c>
      <c r="E17" s="30" t="s">
        <v>29</v>
      </c>
      <c r="F17">
        <v>105.78</v>
      </c>
      <c r="G17" s="21">
        <v>7.85</v>
      </c>
      <c r="H17" s="21">
        <v>3.23</v>
      </c>
      <c r="I17" s="21">
        <f t="shared" ref="I17:I23" si="7">G17+H17</f>
        <v>11.08</v>
      </c>
      <c r="J17" s="21">
        <f t="shared" ref="J17:J23" si="8">ROUND($F17*G17,2)</f>
        <v>830.37</v>
      </c>
      <c r="K17" s="21">
        <f t="shared" ref="K17:K23" si="9">ROUND($F17*H17,2)</f>
        <v>341.67</v>
      </c>
      <c r="L17" s="21">
        <f t="shared" ref="L17:L23" si="10">J17+K17</f>
        <v>1172.04</v>
      </c>
      <c r="M17" s="17">
        <f t="shared" ref="M17:M23" si="11">L17/$L$50</f>
        <v>5.9766648778078911E-3</v>
      </c>
    </row>
    <row r="18" spans="1:16" ht="62.25" customHeight="1" x14ac:dyDescent="0.25">
      <c r="A18" t="s">
        <v>31</v>
      </c>
      <c r="B18" s="30" t="s">
        <v>19</v>
      </c>
      <c r="C18" s="30">
        <v>90106</v>
      </c>
      <c r="D18" s="25" t="s">
        <v>32</v>
      </c>
      <c r="E18" s="30" t="s">
        <v>29</v>
      </c>
      <c r="F18">
        <v>65.98</v>
      </c>
      <c r="G18" s="21">
        <v>5.51</v>
      </c>
      <c r="H18" s="21">
        <v>2.65</v>
      </c>
      <c r="I18" s="21">
        <f t="shared" si="7"/>
        <v>8.16</v>
      </c>
      <c r="J18" s="21">
        <f t="shared" si="8"/>
        <v>363.55</v>
      </c>
      <c r="K18" s="21">
        <f t="shared" si="9"/>
        <v>174.85</v>
      </c>
      <c r="L18" s="21">
        <f t="shared" si="10"/>
        <v>538.4</v>
      </c>
      <c r="M18" s="17">
        <f t="shared" si="11"/>
        <v>2.7455004694479442E-3</v>
      </c>
    </row>
    <row r="19" spans="1:16" ht="30" x14ac:dyDescent="0.25">
      <c r="A19" t="s">
        <v>33</v>
      </c>
      <c r="B19" s="30" t="s">
        <v>19</v>
      </c>
      <c r="C19" s="30">
        <v>97897</v>
      </c>
      <c r="D19" s="25" t="s">
        <v>98</v>
      </c>
      <c r="E19" s="30" t="s">
        <v>21</v>
      </c>
      <c r="F19">
        <v>15</v>
      </c>
      <c r="G19" s="21">
        <v>445.27</v>
      </c>
      <c r="H19" s="21">
        <v>11.73</v>
      </c>
      <c r="I19" s="21">
        <f t="shared" si="7"/>
        <v>457</v>
      </c>
      <c r="J19" s="21">
        <f t="shared" si="8"/>
        <v>6679.05</v>
      </c>
      <c r="K19" s="21">
        <f t="shared" si="9"/>
        <v>175.95</v>
      </c>
      <c r="L19" s="21">
        <f t="shared" si="10"/>
        <v>6855</v>
      </c>
      <c r="M19" s="17">
        <f t="shared" si="11"/>
        <v>3.4956177039497882E-2</v>
      </c>
    </row>
    <row r="20" spans="1:16" ht="33.75" customHeight="1" x14ac:dyDescent="0.25">
      <c r="A20" t="s">
        <v>34</v>
      </c>
      <c r="B20" s="30" t="s">
        <v>19</v>
      </c>
      <c r="C20" s="30">
        <v>102666</v>
      </c>
      <c r="D20" s="25" t="s">
        <v>35</v>
      </c>
      <c r="E20" s="30" t="s">
        <v>36</v>
      </c>
      <c r="F20">
        <v>204</v>
      </c>
      <c r="G20" s="21">
        <v>56.5</v>
      </c>
      <c r="H20" s="21">
        <v>5.93</v>
      </c>
      <c r="I20" s="21">
        <f t="shared" si="7"/>
        <v>62.43</v>
      </c>
      <c r="J20" s="21">
        <f t="shared" si="8"/>
        <v>11526</v>
      </c>
      <c r="K20" s="21">
        <f t="shared" si="9"/>
        <v>1209.72</v>
      </c>
      <c r="L20" s="21">
        <f t="shared" si="10"/>
        <v>12735.72</v>
      </c>
      <c r="M20" s="17">
        <f t="shared" si="11"/>
        <v>6.4944140488034124E-2</v>
      </c>
    </row>
    <row r="21" spans="1:16" ht="35.25" customHeight="1" x14ac:dyDescent="0.25">
      <c r="A21" t="s">
        <v>37</v>
      </c>
      <c r="B21" s="30" t="s">
        <v>19</v>
      </c>
      <c r="C21" s="30">
        <v>102669</v>
      </c>
      <c r="D21" s="25" t="s">
        <v>38</v>
      </c>
      <c r="E21" s="30" t="s">
        <v>36</v>
      </c>
      <c r="F21">
        <v>134</v>
      </c>
      <c r="G21" s="21">
        <v>67.069999999999993</v>
      </c>
      <c r="H21" s="21">
        <v>8.93</v>
      </c>
      <c r="I21" s="21">
        <f t="shared" si="7"/>
        <v>76</v>
      </c>
      <c r="J21" s="21">
        <f t="shared" si="8"/>
        <v>8987.3799999999992</v>
      </c>
      <c r="K21" s="21">
        <f t="shared" si="9"/>
        <v>1196.6199999999999</v>
      </c>
      <c r="L21" s="21">
        <f t="shared" si="10"/>
        <v>10184</v>
      </c>
      <c r="M21" s="17">
        <f t="shared" si="11"/>
        <v>5.1931977676184744E-2</v>
      </c>
    </row>
    <row r="22" spans="1:16" ht="47.25" customHeight="1" x14ac:dyDescent="0.25">
      <c r="A22" t="s">
        <v>39</v>
      </c>
      <c r="B22" s="30" t="s">
        <v>19</v>
      </c>
      <c r="C22" s="30">
        <v>93378</v>
      </c>
      <c r="D22" s="25" t="s">
        <v>40</v>
      </c>
      <c r="E22" s="30" t="s">
        <v>29</v>
      </c>
      <c r="F22">
        <v>32.869999999999997</v>
      </c>
      <c r="G22" s="21">
        <v>13.67</v>
      </c>
      <c r="H22" s="21">
        <v>13</v>
      </c>
      <c r="I22" s="21">
        <f t="shared" si="7"/>
        <v>26.67</v>
      </c>
      <c r="J22" s="21">
        <f t="shared" si="8"/>
        <v>449.33</v>
      </c>
      <c r="K22" s="21">
        <f t="shared" si="9"/>
        <v>427.31</v>
      </c>
      <c r="L22" s="21">
        <f t="shared" si="10"/>
        <v>876.64</v>
      </c>
      <c r="M22" s="17">
        <f t="shared" si="11"/>
        <v>4.4703111655587779E-3</v>
      </c>
    </row>
    <row r="23" spans="1:16" ht="30" x14ac:dyDescent="0.25">
      <c r="A23" t="s">
        <v>41</v>
      </c>
      <c r="B23" s="30" t="s">
        <v>19</v>
      </c>
      <c r="C23" s="30">
        <v>102989</v>
      </c>
      <c r="D23" s="25" t="s">
        <v>42</v>
      </c>
      <c r="E23" s="30" t="s">
        <v>36</v>
      </c>
      <c r="F23">
        <v>48</v>
      </c>
      <c r="G23" s="21">
        <v>19.63</v>
      </c>
      <c r="H23" s="21">
        <v>10.44</v>
      </c>
      <c r="I23" s="21">
        <f t="shared" si="7"/>
        <v>30.07</v>
      </c>
      <c r="J23" s="21">
        <f t="shared" si="8"/>
        <v>942.24</v>
      </c>
      <c r="K23" s="21">
        <f t="shared" si="9"/>
        <v>501.12</v>
      </c>
      <c r="L23" s="21">
        <f t="shared" si="10"/>
        <v>1443.3600000000001</v>
      </c>
      <c r="M23" s="17">
        <f t="shared" si="11"/>
        <v>7.3602257755987837E-3</v>
      </c>
    </row>
    <row r="24" spans="1:16" ht="24.95" customHeight="1" x14ac:dyDescent="0.25">
      <c r="A24" s="14" t="s">
        <v>43</v>
      </c>
      <c r="B24" s="29"/>
      <c r="C24" s="29"/>
      <c r="D24" s="24" t="s">
        <v>44</v>
      </c>
      <c r="E24" s="29"/>
      <c r="F24" s="14"/>
      <c r="G24" s="20"/>
      <c r="H24" s="20"/>
      <c r="I24" s="20"/>
      <c r="J24" s="22">
        <f>SUM(J25:J35)</f>
        <v>106674.32</v>
      </c>
      <c r="K24" s="22">
        <f t="shared" ref="K24:L24" si="12">SUM(K25:K35)</f>
        <v>29731.040000000001</v>
      </c>
      <c r="L24" s="22">
        <f t="shared" si="12"/>
        <v>136405.35999999999</v>
      </c>
      <c r="M24" s="16"/>
    </row>
    <row r="25" spans="1:16" ht="30" x14ac:dyDescent="0.25">
      <c r="A25" t="s">
        <v>45</v>
      </c>
      <c r="B25" s="30" t="s">
        <v>19</v>
      </c>
      <c r="C25" s="30">
        <v>96396</v>
      </c>
      <c r="D25" s="25" t="s">
        <v>46</v>
      </c>
      <c r="E25" s="30" t="s">
        <v>29</v>
      </c>
      <c r="F25">
        <v>88.8</v>
      </c>
      <c r="G25" s="21">
        <v>163.63999999999999</v>
      </c>
      <c r="H25" s="21">
        <v>4.9000000000000004</v>
      </c>
      <c r="I25" s="21">
        <f>G25+H25</f>
        <v>168.54</v>
      </c>
      <c r="J25" s="21">
        <f>ROUND($F25*G25,2)</f>
        <v>14531.23</v>
      </c>
      <c r="K25" s="21">
        <f>ROUND($F25*H25,2)</f>
        <v>435.12</v>
      </c>
      <c r="L25" s="21">
        <f>J25+K25</f>
        <v>14966.35</v>
      </c>
      <c r="M25" s="17">
        <f>L25/$L$50</f>
        <v>7.6318946788488565E-2</v>
      </c>
    </row>
    <row r="26" spans="1:16" ht="21" customHeight="1" x14ac:dyDescent="0.25">
      <c r="A26" t="s">
        <v>47</v>
      </c>
      <c r="B26" s="30" t="s">
        <v>100</v>
      </c>
      <c r="C26" s="30">
        <v>98504</v>
      </c>
      <c r="D26" s="25" t="s">
        <v>101</v>
      </c>
      <c r="E26" s="30" t="s">
        <v>23</v>
      </c>
      <c r="F26">
        <v>888</v>
      </c>
      <c r="G26" s="21">
        <v>63.8</v>
      </c>
      <c r="H26" s="21">
        <v>21.75</v>
      </c>
      <c r="I26" s="21">
        <f t="shared" ref="I26:I35" si="13">G26+H26</f>
        <v>85.55</v>
      </c>
      <c r="J26" s="21">
        <f t="shared" ref="J26:J35" si="14">ROUND($F26*G26,2)</f>
        <v>56654.400000000001</v>
      </c>
      <c r="K26" s="21">
        <f t="shared" ref="K26:K35" si="15">ROUND($F26*H26,2)</f>
        <v>19314</v>
      </c>
      <c r="L26" s="21">
        <f t="shared" ref="L26:L35" si="16">J26+K26</f>
        <v>75968.399999999994</v>
      </c>
      <c r="M26" s="17">
        <f t="shared" ref="M26:M35" si="17">L26/$L$50</f>
        <v>0.3873909321382043</v>
      </c>
      <c r="O26" s="21"/>
      <c r="P26" s="21"/>
    </row>
    <row r="27" spans="1:16" ht="60" x14ac:dyDescent="0.25">
      <c r="A27" t="s">
        <v>49</v>
      </c>
      <c r="B27" s="30" t="s">
        <v>19</v>
      </c>
      <c r="C27" s="30">
        <v>102305</v>
      </c>
      <c r="D27" s="25" t="s">
        <v>102</v>
      </c>
      <c r="E27" s="30" t="s">
        <v>29</v>
      </c>
      <c r="F27">
        <v>10</v>
      </c>
      <c r="G27" s="21">
        <v>5.48</v>
      </c>
      <c r="H27" s="21">
        <v>2.65</v>
      </c>
      <c r="I27" s="21">
        <f t="shared" si="13"/>
        <v>8.1300000000000008</v>
      </c>
      <c r="J27" s="21">
        <f t="shared" si="14"/>
        <v>54.8</v>
      </c>
      <c r="K27" s="21">
        <f t="shared" si="15"/>
        <v>26.5</v>
      </c>
      <c r="L27" s="21">
        <f t="shared" si="16"/>
        <v>81.3</v>
      </c>
      <c r="M27" s="17">
        <f t="shared" si="17"/>
        <v>4.1457872987763351E-4</v>
      </c>
    </row>
    <row r="28" spans="1:16" ht="30" x14ac:dyDescent="0.25">
      <c r="A28" t="s">
        <v>50</v>
      </c>
      <c r="B28" s="30" t="s">
        <v>19</v>
      </c>
      <c r="C28" s="30">
        <v>96558</v>
      </c>
      <c r="D28" s="25" t="s">
        <v>51</v>
      </c>
      <c r="E28" s="30" t="s">
        <v>29</v>
      </c>
      <c r="F28">
        <v>5</v>
      </c>
      <c r="G28" s="21">
        <v>655.68</v>
      </c>
      <c r="H28" s="21">
        <v>25.5</v>
      </c>
      <c r="I28" s="21">
        <f t="shared" si="13"/>
        <v>681.18</v>
      </c>
      <c r="J28" s="21">
        <f t="shared" si="14"/>
        <v>3278.4</v>
      </c>
      <c r="K28" s="21">
        <f t="shared" si="15"/>
        <v>127.5</v>
      </c>
      <c r="L28" s="21">
        <f t="shared" si="16"/>
        <v>3405.9</v>
      </c>
      <c r="M28" s="17">
        <f t="shared" si="17"/>
        <v>1.7367942141331267E-2</v>
      </c>
    </row>
    <row r="29" spans="1:16" ht="19.5" customHeight="1" x14ac:dyDescent="0.25">
      <c r="A29" t="s">
        <v>52</v>
      </c>
      <c r="B29" s="30" t="s">
        <v>19</v>
      </c>
      <c r="C29" s="30">
        <v>96995</v>
      </c>
      <c r="D29" s="25" t="s">
        <v>53</v>
      </c>
      <c r="E29" s="30" t="s">
        <v>29</v>
      </c>
      <c r="F29">
        <v>1</v>
      </c>
      <c r="G29" s="21">
        <v>9.2799999999999994</v>
      </c>
      <c r="H29" s="21">
        <v>42.78</v>
      </c>
      <c r="I29" s="21">
        <f t="shared" si="13"/>
        <v>52.06</v>
      </c>
      <c r="J29" s="21">
        <f t="shared" si="14"/>
        <v>9.2799999999999994</v>
      </c>
      <c r="K29" s="21">
        <f t="shared" si="15"/>
        <v>42.78</v>
      </c>
      <c r="L29" s="21">
        <f t="shared" si="16"/>
        <v>52.06</v>
      </c>
      <c r="M29" s="17">
        <f t="shared" si="17"/>
        <v>2.6547316946407874E-4</v>
      </c>
    </row>
    <row r="30" spans="1:16" ht="49.5" customHeight="1" x14ac:dyDescent="0.25">
      <c r="A30" t="s">
        <v>54</v>
      </c>
      <c r="B30" s="30" t="s">
        <v>19</v>
      </c>
      <c r="C30" s="30">
        <v>93378</v>
      </c>
      <c r="D30" s="25" t="s">
        <v>40</v>
      </c>
      <c r="E30" s="30" t="s">
        <v>29</v>
      </c>
      <c r="F30">
        <v>4</v>
      </c>
      <c r="G30" s="21">
        <v>13.67</v>
      </c>
      <c r="H30" s="21">
        <v>13</v>
      </c>
      <c r="I30" s="21">
        <f t="shared" si="13"/>
        <v>26.67</v>
      </c>
      <c r="J30" s="21">
        <f t="shared" si="14"/>
        <v>54.68</v>
      </c>
      <c r="K30" s="21">
        <f t="shared" si="15"/>
        <v>52</v>
      </c>
      <c r="L30" s="21">
        <f t="shared" si="16"/>
        <v>106.68</v>
      </c>
      <c r="M30" s="17">
        <f t="shared" si="17"/>
        <v>5.4400072451840035E-4</v>
      </c>
    </row>
    <row r="31" spans="1:16" ht="30" x14ac:dyDescent="0.25">
      <c r="A31" t="s">
        <v>55</v>
      </c>
      <c r="C31" s="30" t="s">
        <v>100</v>
      </c>
      <c r="D31" s="25" t="s">
        <v>103</v>
      </c>
      <c r="E31" s="30" t="s">
        <v>21</v>
      </c>
      <c r="F31">
        <v>20</v>
      </c>
      <c r="G31" s="21">
        <v>182.29</v>
      </c>
      <c r="H31" s="21">
        <v>0</v>
      </c>
      <c r="I31" s="21">
        <f t="shared" si="13"/>
        <v>182.29</v>
      </c>
      <c r="J31" s="21">
        <f t="shared" si="14"/>
        <v>3645.8</v>
      </c>
      <c r="K31" s="21">
        <f t="shared" si="15"/>
        <v>0</v>
      </c>
      <c r="L31" s="21">
        <f t="shared" si="16"/>
        <v>3645.8</v>
      </c>
      <c r="M31" s="17">
        <f t="shared" si="17"/>
        <v>1.8591280853479414E-2</v>
      </c>
      <c r="O31" s="21"/>
      <c r="P31" s="21"/>
    </row>
    <row r="32" spans="1:16" ht="20.25" customHeight="1" x14ac:dyDescent="0.25">
      <c r="A32" t="s">
        <v>56</v>
      </c>
      <c r="B32" s="30" t="s">
        <v>19</v>
      </c>
      <c r="C32" s="30">
        <v>94279</v>
      </c>
      <c r="D32" s="25" t="s">
        <v>57</v>
      </c>
      <c r="E32" s="30" t="s">
        <v>36</v>
      </c>
      <c r="F32">
        <v>122</v>
      </c>
      <c r="G32" s="21">
        <v>36.42</v>
      </c>
      <c r="H32" s="21">
        <v>13.2</v>
      </c>
      <c r="I32" s="21">
        <f t="shared" si="13"/>
        <v>49.620000000000005</v>
      </c>
      <c r="J32" s="21">
        <f t="shared" si="14"/>
        <v>4443.24</v>
      </c>
      <c r="K32" s="21">
        <f t="shared" si="15"/>
        <v>1610.4</v>
      </c>
      <c r="L32" s="21">
        <f t="shared" si="16"/>
        <v>6053.6399999999994</v>
      </c>
      <c r="M32" s="17">
        <f t="shared" si="17"/>
        <v>3.0869746400202177E-2</v>
      </c>
    </row>
    <row r="33" spans="1:16" ht="30" x14ac:dyDescent="0.25">
      <c r="A33" t="s">
        <v>58</v>
      </c>
      <c r="C33" s="30" t="s">
        <v>100</v>
      </c>
      <c r="D33" s="25" t="s">
        <v>104</v>
      </c>
      <c r="E33" s="30" t="s">
        <v>36</v>
      </c>
      <c r="F33">
        <v>1986</v>
      </c>
      <c r="G33" s="21">
        <v>8.27</v>
      </c>
      <c r="H33" s="21">
        <v>4.09</v>
      </c>
      <c r="I33" s="21">
        <f t="shared" si="13"/>
        <v>12.36</v>
      </c>
      <c r="J33" s="21">
        <f t="shared" si="14"/>
        <v>16424.22</v>
      </c>
      <c r="K33" s="21">
        <f t="shared" si="15"/>
        <v>8122.74</v>
      </c>
      <c r="L33" s="21">
        <f t="shared" si="16"/>
        <v>24546.959999999999</v>
      </c>
      <c r="M33" s="17">
        <f t="shared" si="17"/>
        <v>0.1251740159797918</v>
      </c>
      <c r="O33" s="21"/>
      <c r="P33" s="21"/>
    </row>
    <row r="34" spans="1:16" ht="45" x14ac:dyDescent="0.25">
      <c r="A34" t="s">
        <v>59</v>
      </c>
      <c r="C34" s="30" t="s">
        <v>100</v>
      </c>
      <c r="D34" s="25" t="s">
        <v>105</v>
      </c>
      <c r="E34" s="30" t="s">
        <v>21</v>
      </c>
      <c r="F34">
        <v>1</v>
      </c>
      <c r="G34" s="21">
        <v>3825</v>
      </c>
      <c r="H34" s="21">
        <v>0</v>
      </c>
      <c r="I34" s="21">
        <f t="shared" si="13"/>
        <v>3825</v>
      </c>
      <c r="J34" s="21">
        <f t="shared" si="14"/>
        <v>3825</v>
      </c>
      <c r="K34" s="21">
        <f t="shared" si="15"/>
        <v>0</v>
      </c>
      <c r="L34" s="21">
        <f t="shared" si="16"/>
        <v>3825</v>
      </c>
      <c r="M34" s="17">
        <f t="shared" si="17"/>
        <v>1.9505087844796411E-2</v>
      </c>
      <c r="O34" s="21"/>
      <c r="P34" s="21"/>
    </row>
    <row r="35" spans="1:16" ht="45" x14ac:dyDescent="0.25">
      <c r="A35" t="s">
        <v>60</v>
      </c>
      <c r="B35" s="30" t="s">
        <v>19</v>
      </c>
      <c r="C35" s="30">
        <v>25399</v>
      </c>
      <c r="D35" s="25" t="s">
        <v>61</v>
      </c>
      <c r="E35" s="30" t="s">
        <v>21</v>
      </c>
      <c r="F35">
        <v>1</v>
      </c>
      <c r="G35" s="21">
        <v>3753.27</v>
      </c>
      <c r="H35" s="21">
        <v>0</v>
      </c>
      <c r="I35" s="21">
        <f t="shared" si="13"/>
        <v>3753.27</v>
      </c>
      <c r="J35" s="21">
        <f t="shared" si="14"/>
        <v>3753.27</v>
      </c>
      <c r="K35" s="21">
        <f t="shared" si="15"/>
        <v>0</v>
      </c>
      <c r="L35" s="21">
        <f t="shared" si="16"/>
        <v>3753.27</v>
      </c>
      <c r="M35" s="17">
        <f t="shared" si="17"/>
        <v>1.9139310079801051E-2</v>
      </c>
    </row>
    <row r="36" spans="1:16" ht="24.95" customHeight="1" x14ac:dyDescent="0.25">
      <c r="A36" s="14" t="s">
        <v>62</v>
      </c>
      <c r="B36" s="29"/>
      <c r="C36" s="29"/>
      <c r="D36" s="24" t="s">
        <v>63</v>
      </c>
      <c r="E36" s="29"/>
      <c r="F36" s="14"/>
      <c r="G36" s="20"/>
      <c r="H36" s="20"/>
      <c r="I36" s="20"/>
      <c r="J36" s="22">
        <f>SUM(J37:J43)</f>
        <v>16392.849999999999</v>
      </c>
      <c r="K36" s="22">
        <f t="shared" ref="K36:L36" si="18">SUM(K37:K43)</f>
        <v>5400.6500000000015</v>
      </c>
      <c r="L36" s="22">
        <f t="shared" si="18"/>
        <v>21793.5</v>
      </c>
      <c r="M36" s="16"/>
    </row>
    <row r="37" spans="1:16" ht="30" x14ac:dyDescent="0.25">
      <c r="A37" t="s">
        <v>64</v>
      </c>
      <c r="B37" s="30" t="s">
        <v>19</v>
      </c>
      <c r="C37" s="30">
        <v>100324</v>
      </c>
      <c r="D37" s="25" t="s">
        <v>65</v>
      </c>
      <c r="E37" s="30" t="s">
        <v>29</v>
      </c>
      <c r="F37">
        <v>4.7</v>
      </c>
      <c r="G37" s="21">
        <v>116.78</v>
      </c>
      <c r="H37" s="21">
        <v>31.81</v>
      </c>
      <c r="I37" s="21">
        <f>G37+H37</f>
        <v>148.59</v>
      </c>
      <c r="J37" s="21">
        <f>ROUND($F37*G37,2)</f>
        <v>548.87</v>
      </c>
      <c r="K37" s="21">
        <f>ROUND($F37*H37,2)</f>
        <v>149.51</v>
      </c>
      <c r="L37" s="21">
        <f>J37+K37</f>
        <v>698.38</v>
      </c>
      <c r="M37" s="17">
        <f>L37/$L$50</f>
        <v>3.5612975814506972E-3</v>
      </c>
    </row>
    <row r="38" spans="1:16" ht="30" x14ac:dyDescent="0.25">
      <c r="A38" t="s">
        <v>66</v>
      </c>
      <c r="B38" s="30" t="s">
        <v>19</v>
      </c>
      <c r="C38" s="30">
        <v>96536</v>
      </c>
      <c r="D38" s="25" t="s">
        <v>67</v>
      </c>
      <c r="E38" s="30" t="s">
        <v>23</v>
      </c>
      <c r="F38">
        <v>54.46</v>
      </c>
      <c r="G38" s="21">
        <v>45.37</v>
      </c>
      <c r="H38" s="21">
        <v>38.659999999999997</v>
      </c>
      <c r="I38" s="21">
        <f t="shared" ref="I38:I43" si="19">G38+H38</f>
        <v>84.03</v>
      </c>
      <c r="J38" s="21">
        <f t="shared" ref="J38:J43" si="20">ROUND($F38*G38,2)</f>
        <v>2470.85</v>
      </c>
      <c r="K38" s="21">
        <f t="shared" ref="K38:K43" si="21">ROUND($F38*H38,2)</f>
        <v>2105.42</v>
      </c>
      <c r="L38" s="21">
        <f t="shared" ref="L38:L43" si="22">J38+K38</f>
        <v>4576.2700000000004</v>
      </c>
      <c r="M38" s="17">
        <f t="shared" ref="M38:M43" si="23">L38/$L$50</f>
        <v>2.3336091072289275E-2</v>
      </c>
    </row>
    <row r="39" spans="1:16" ht="45" x14ac:dyDescent="0.25">
      <c r="A39" t="s">
        <v>68</v>
      </c>
      <c r="B39" s="30" t="s">
        <v>19</v>
      </c>
      <c r="C39" s="30">
        <v>92775</v>
      </c>
      <c r="D39" s="25" t="s">
        <v>69</v>
      </c>
      <c r="E39" s="30" t="s">
        <v>70</v>
      </c>
      <c r="F39">
        <v>78.5</v>
      </c>
      <c r="G39" s="21">
        <v>14.1</v>
      </c>
      <c r="H39" s="21">
        <v>8.24</v>
      </c>
      <c r="I39" s="21">
        <f t="shared" si="19"/>
        <v>22.34</v>
      </c>
      <c r="J39" s="21">
        <f t="shared" si="20"/>
        <v>1106.8499999999999</v>
      </c>
      <c r="K39" s="21">
        <f t="shared" si="21"/>
        <v>646.84</v>
      </c>
      <c r="L39" s="21">
        <f t="shared" si="22"/>
        <v>1753.69</v>
      </c>
      <c r="M39" s="17">
        <f t="shared" si="23"/>
        <v>8.9427130725597426E-3</v>
      </c>
    </row>
    <row r="40" spans="1:16" ht="30" x14ac:dyDescent="0.25">
      <c r="A40" t="s">
        <v>71</v>
      </c>
      <c r="B40" s="30" t="s">
        <v>19</v>
      </c>
      <c r="C40" s="30">
        <v>95944</v>
      </c>
      <c r="D40" s="25" t="s">
        <v>72</v>
      </c>
      <c r="E40" s="30" t="s">
        <v>70</v>
      </c>
      <c r="F40">
        <v>21.88</v>
      </c>
      <c r="G40" s="21">
        <v>15.49</v>
      </c>
      <c r="H40" s="21">
        <v>8.9700000000000006</v>
      </c>
      <c r="I40" s="21">
        <f t="shared" si="19"/>
        <v>24.46</v>
      </c>
      <c r="J40" s="21">
        <f t="shared" si="20"/>
        <v>338.92</v>
      </c>
      <c r="K40" s="21">
        <f t="shared" si="21"/>
        <v>196.26</v>
      </c>
      <c r="L40" s="21">
        <f t="shared" si="22"/>
        <v>535.18000000000006</v>
      </c>
      <c r="M40" s="17">
        <f t="shared" si="23"/>
        <v>2.7290805000727172E-3</v>
      </c>
    </row>
    <row r="41" spans="1:16" ht="30" x14ac:dyDescent="0.25">
      <c r="A41" t="s">
        <v>73</v>
      </c>
      <c r="B41" s="30" t="s">
        <v>19</v>
      </c>
      <c r="C41" s="30">
        <v>95945</v>
      </c>
      <c r="D41" s="25" t="s">
        <v>74</v>
      </c>
      <c r="E41" s="30" t="s">
        <v>70</v>
      </c>
      <c r="F41">
        <v>206.43</v>
      </c>
      <c r="G41" s="21">
        <v>15.36</v>
      </c>
      <c r="H41" s="21">
        <v>5.23</v>
      </c>
      <c r="I41" s="21">
        <f t="shared" si="19"/>
        <v>20.59</v>
      </c>
      <c r="J41" s="21">
        <f t="shared" si="20"/>
        <v>3170.76</v>
      </c>
      <c r="K41" s="21">
        <f t="shared" si="21"/>
        <v>1079.6300000000001</v>
      </c>
      <c r="L41" s="21">
        <f t="shared" si="22"/>
        <v>4250.3900000000003</v>
      </c>
      <c r="M41" s="17">
        <f t="shared" si="23"/>
        <v>2.1674308581606332E-2</v>
      </c>
    </row>
    <row r="42" spans="1:16" ht="45" x14ac:dyDescent="0.25">
      <c r="A42" t="s">
        <v>75</v>
      </c>
      <c r="B42" s="30" t="s">
        <v>19</v>
      </c>
      <c r="C42" s="30">
        <v>103183</v>
      </c>
      <c r="D42" s="25" t="s">
        <v>76</v>
      </c>
      <c r="E42" s="30" t="s">
        <v>29</v>
      </c>
      <c r="F42">
        <v>1</v>
      </c>
      <c r="G42" s="21">
        <v>646.4</v>
      </c>
      <c r="H42" s="21">
        <v>62.39</v>
      </c>
      <c r="I42" s="21">
        <f t="shared" si="19"/>
        <v>708.79</v>
      </c>
      <c r="J42" s="21">
        <f t="shared" si="20"/>
        <v>646.4</v>
      </c>
      <c r="K42" s="21">
        <f t="shared" si="21"/>
        <v>62.39</v>
      </c>
      <c r="L42" s="21">
        <f t="shared" si="22"/>
        <v>708.79</v>
      </c>
      <c r="M42" s="17">
        <f t="shared" si="23"/>
        <v>3.6143820166047703E-3</v>
      </c>
    </row>
    <row r="43" spans="1:16" ht="30" x14ac:dyDescent="0.25">
      <c r="A43" t="s">
        <v>77</v>
      </c>
      <c r="B43" s="30" t="s">
        <v>19</v>
      </c>
      <c r="C43" s="30">
        <v>94997</v>
      </c>
      <c r="D43" s="25" t="s">
        <v>78</v>
      </c>
      <c r="E43" s="30" t="s">
        <v>23</v>
      </c>
      <c r="F43">
        <v>70</v>
      </c>
      <c r="G43" s="21">
        <v>115.86</v>
      </c>
      <c r="H43" s="21">
        <v>16.579999999999998</v>
      </c>
      <c r="I43" s="21">
        <f t="shared" si="19"/>
        <v>132.44</v>
      </c>
      <c r="J43" s="21">
        <f t="shared" si="20"/>
        <v>8110.2</v>
      </c>
      <c r="K43" s="21">
        <f t="shared" si="21"/>
        <v>1160.5999999999999</v>
      </c>
      <c r="L43" s="21">
        <f t="shared" si="22"/>
        <v>9270.7999999999993</v>
      </c>
      <c r="M43" s="17">
        <f t="shared" si="23"/>
        <v>4.7275233566415303E-2</v>
      </c>
    </row>
    <row r="44" spans="1:16" ht="24.95" customHeight="1" x14ac:dyDescent="0.25">
      <c r="A44" s="14" t="s">
        <v>79</v>
      </c>
      <c r="B44" s="29"/>
      <c r="C44" s="29"/>
      <c r="D44" s="24" t="s">
        <v>80</v>
      </c>
      <c r="E44" s="29"/>
      <c r="F44" s="14"/>
      <c r="G44" s="20"/>
      <c r="H44" s="20"/>
      <c r="I44" s="20"/>
      <c r="J44" s="22">
        <f>SUM(J45:J48)</f>
        <v>1310.85</v>
      </c>
      <c r="K44" s="22">
        <f t="shared" ref="K44:L44" si="24">SUM(K45:K48)</f>
        <v>625.56999999999994</v>
      </c>
      <c r="L44" s="22">
        <f t="shared" si="24"/>
        <v>1936.42</v>
      </c>
      <c r="M44" s="16"/>
    </row>
    <row r="45" spans="1:16" x14ac:dyDescent="0.25">
      <c r="A45" t="s">
        <v>81</v>
      </c>
      <c r="B45" s="30" t="s">
        <v>19</v>
      </c>
      <c r="C45" s="30">
        <v>98504</v>
      </c>
      <c r="D45" s="25" t="s">
        <v>48</v>
      </c>
      <c r="E45" s="30" t="s">
        <v>23</v>
      </c>
      <c r="F45">
        <v>87</v>
      </c>
      <c r="G45" s="21">
        <v>10.24</v>
      </c>
      <c r="H45" s="21">
        <v>3.49</v>
      </c>
      <c r="I45" s="21">
        <f>G45+H45</f>
        <v>13.73</v>
      </c>
      <c r="J45" s="21">
        <f>ROUND($F45*G45,2)</f>
        <v>890.88</v>
      </c>
      <c r="K45" s="21">
        <f>ROUND($F45*H45,2)</f>
        <v>303.63</v>
      </c>
      <c r="L45" s="21">
        <f>J45+K45</f>
        <v>1194.51</v>
      </c>
      <c r="M45" s="17">
        <f>L45/$L$50</f>
        <v>6.0912477075784994E-3</v>
      </c>
    </row>
    <row r="46" spans="1:16" ht="45" x14ac:dyDescent="0.25">
      <c r="A46" t="s">
        <v>82</v>
      </c>
      <c r="B46" s="30" t="s">
        <v>19</v>
      </c>
      <c r="C46" s="30">
        <v>100981</v>
      </c>
      <c r="D46" s="25" t="s">
        <v>83</v>
      </c>
      <c r="E46" s="30" t="s">
        <v>29</v>
      </c>
      <c r="F46">
        <v>12</v>
      </c>
      <c r="G46" s="21">
        <v>7.92</v>
      </c>
      <c r="H46" s="21">
        <v>1.53</v>
      </c>
      <c r="I46" s="21">
        <f t="shared" ref="I46:I48" si="25">G46+H46</f>
        <v>9.4499999999999993</v>
      </c>
      <c r="J46" s="21">
        <f t="shared" ref="J46:J48" si="26">ROUND($F46*G46,2)</f>
        <v>95.04</v>
      </c>
      <c r="K46" s="21">
        <f t="shared" ref="K46:K48" si="27">ROUND($F46*H46,2)</f>
        <v>18.36</v>
      </c>
      <c r="L46" s="21">
        <f t="shared" ref="L46:L48" si="28">J46+K46</f>
        <v>113.4</v>
      </c>
      <c r="M46" s="17">
        <f t="shared" ref="M46:M48" si="29">L46/$L$50</f>
        <v>5.7826848669278769E-4</v>
      </c>
    </row>
    <row r="47" spans="1:16" ht="30" x14ac:dyDescent="0.25">
      <c r="A47" t="s">
        <v>84</v>
      </c>
      <c r="B47" s="30" t="s">
        <v>19</v>
      </c>
      <c r="C47" s="30">
        <v>97917</v>
      </c>
      <c r="D47" s="25" t="s">
        <v>85</v>
      </c>
      <c r="E47" s="30" t="s">
        <v>86</v>
      </c>
      <c r="F47">
        <v>147</v>
      </c>
      <c r="G47" s="21">
        <v>1.83</v>
      </c>
      <c r="H47" s="21">
        <v>0.28999999999999998</v>
      </c>
      <c r="I47" s="21">
        <f t="shared" si="25"/>
        <v>2.12</v>
      </c>
      <c r="J47" s="21">
        <f t="shared" si="26"/>
        <v>269.01</v>
      </c>
      <c r="K47" s="21">
        <f t="shared" si="27"/>
        <v>42.63</v>
      </c>
      <c r="L47" s="21">
        <f t="shared" si="28"/>
        <v>311.64</v>
      </c>
      <c r="M47" s="17">
        <f t="shared" si="29"/>
        <v>1.5891674708372165E-3</v>
      </c>
    </row>
    <row r="48" spans="1:16" x14ac:dyDescent="0.25">
      <c r="A48" t="s">
        <v>87</v>
      </c>
      <c r="B48" s="30" t="s">
        <v>19</v>
      </c>
      <c r="C48" s="30">
        <v>99811</v>
      </c>
      <c r="D48" s="25" t="s">
        <v>88</v>
      </c>
      <c r="E48" s="30" t="s">
        <v>23</v>
      </c>
      <c r="F48">
        <v>88.76</v>
      </c>
      <c r="G48" s="21">
        <v>0.63</v>
      </c>
      <c r="H48" s="21">
        <v>2.94</v>
      </c>
      <c r="I48" s="21">
        <f t="shared" si="25"/>
        <v>3.57</v>
      </c>
      <c r="J48" s="21">
        <f t="shared" si="26"/>
        <v>55.92</v>
      </c>
      <c r="K48" s="21">
        <f t="shared" si="27"/>
        <v>260.95</v>
      </c>
      <c r="L48" s="21">
        <f t="shared" si="28"/>
        <v>316.87</v>
      </c>
      <c r="M48" s="17">
        <f t="shared" si="29"/>
        <v>1.615837172648533E-3</v>
      </c>
    </row>
    <row r="49" spans="4:15" ht="9.75" customHeight="1" x14ac:dyDescent="0.25">
      <c r="D49" s="25"/>
      <c r="G49" s="21"/>
      <c r="H49" s="21"/>
      <c r="I49" s="21"/>
      <c r="J49" s="21"/>
      <c r="K49" s="21"/>
      <c r="L49" s="21"/>
      <c r="M49" s="17"/>
    </row>
    <row r="50" spans="4:15" ht="19.5" customHeight="1" x14ac:dyDescent="0.25">
      <c r="D50" s="35" t="s">
        <v>92</v>
      </c>
      <c r="G50" s="21"/>
      <c r="H50" s="21"/>
      <c r="I50" s="33" t="s">
        <v>15</v>
      </c>
      <c r="J50" s="23">
        <f>J10+J15+J24+J36+J44</f>
        <v>154992.02000000002</v>
      </c>
      <c r="K50" s="23">
        <f t="shared" ref="K50:L50" si="30">K10+K15+K24+K36+K44</f>
        <v>41110.660000000003</v>
      </c>
      <c r="L50" s="23">
        <f t="shared" si="30"/>
        <v>196102.68</v>
      </c>
      <c r="M50" s="18">
        <v>1</v>
      </c>
      <c r="O50" s="21"/>
    </row>
    <row r="51" spans="4:15" ht="24" customHeight="1" x14ac:dyDescent="0.25">
      <c r="D51" s="25"/>
      <c r="G51" s="21"/>
      <c r="H51" s="21"/>
      <c r="I51" s="21"/>
      <c r="J51" s="21"/>
      <c r="K51" s="21"/>
      <c r="L51" s="21"/>
    </row>
    <row r="52" spans="4:15" ht="15.75" x14ac:dyDescent="0.25">
      <c r="D52" s="25"/>
      <c r="F52" s="36" t="s">
        <v>93</v>
      </c>
      <c r="G52" s="21"/>
      <c r="H52" s="21"/>
      <c r="I52" s="21"/>
      <c r="J52" s="21"/>
      <c r="K52" s="31" t="s">
        <v>89</v>
      </c>
      <c r="L52" s="32">
        <f>L50/1.2</f>
        <v>163418.9</v>
      </c>
      <c r="O52" s="21"/>
    </row>
    <row r="53" spans="4:15" ht="15.75" x14ac:dyDescent="0.25">
      <c r="D53" s="25"/>
      <c r="F53" s="36" t="s">
        <v>94</v>
      </c>
      <c r="G53" s="21"/>
      <c r="H53" s="21"/>
      <c r="I53" s="21"/>
      <c r="J53" s="21"/>
      <c r="K53" s="31" t="s">
        <v>90</v>
      </c>
      <c r="L53" s="32">
        <f>L50-L52</f>
        <v>32683.78</v>
      </c>
    </row>
    <row r="54" spans="4:15" ht="15.75" x14ac:dyDescent="0.25">
      <c r="D54" s="25"/>
      <c r="G54" s="21"/>
      <c r="H54" s="21"/>
      <c r="I54" s="21"/>
      <c r="J54" s="21"/>
      <c r="K54" s="37"/>
      <c r="L54" s="23"/>
    </row>
    <row r="55" spans="4:15" x14ac:dyDescent="0.25">
      <c r="D55" s="25"/>
      <c r="G55" s="21"/>
      <c r="H55" s="21"/>
      <c r="I55" s="21"/>
      <c r="J55" s="21"/>
      <c r="K55" s="21"/>
      <c r="L55" s="21"/>
    </row>
  </sheetData>
  <sheetProtection formatCells="0" formatColumns="0" formatRows="0" insertColumns="0" insertRows="0" insertHyperlinks="0" deleteColumns="0" deleteRows="0" sort="0" autoFilter="0" pivotTables="0"/>
  <mergeCells count="9">
    <mergeCell ref="A8:A9"/>
    <mergeCell ref="B8:B9"/>
    <mergeCell ref="C8:C9"/>
    <mergeCell ref="A3:C3"/>
    <mergeCell ref="D8:D9"/>
    <mergeCell ref="E8:E9"/>
    <mergeCell ref="F8:F9"/>
    <mergeCell ref="G8:I8"/>
    <mergeCell ref="J8:L8"/>
  </mergeCells>
  <phoneticPr fontId="10" type="noConversion"/>
  <pageMargins left="0.9055118110236221" right="0.70866141732283472" top="0.94488188976377963" bottom="0.74803149606299213" header="0.31496062992125984" footer="0.31496062992125984"/>
  <pageSetup scale="58" fitToHeight="2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380A5-07BE-41E6-921F-01F4D6AE806D}">
  <sheetPr>
    <pageSetUpPr fitToPage="1"/>
  </sheetPr>
  <dimension ref="A1:R55"/>
  <sheetViews>
    <sheetView workbookViewId="0">
      <selection activeCell="E16" sqref="E16"/>
    </sheetView>
  </sheetViews>
  <sheetFormatPr defaultRowHeight="15" x14ac:dyDescent="0.25"/>
  <cols>
    <col min="1" max="1" width="5.7109375" customWidth="1"/>
    <col min="2" max="2" width="9.85546875" style="30" customWidth="1"/>
    <col min="3" max="3" width="10.5703125" style="30" customWidth="1"/>
    <col min="4" max="4" width="84" customWidth="1"/>
    <col min="5" max="5" width="9" style="30" customWidth="1"/>
    <col min="6" max="6" width="10" customWidth="1"/>
    <col min="7" max="9" width="10.42578125" hidden="1" customWidth="1"/>
    <col min="10" max="10" width="12" hidden="1" customWidth="1"/>
    <col min="11" max="11" width="12.7109375" hidden="1" customWidth="1"/>
    <col min="12" max="12" width="12" customWidth="1"/>
    <col min="13" max="13" width="8.7109375" customWidth="1"/>
    <col min="14" max="14" width="12.42578125" customWidth="1"/>
    <col min="15" max="15" width="9.7109375" customWidth="1"/>
    <col min="16" max="16" width="12.42578125" customWidth="1"/>
    <col min="17" max="17" width="9.5703125" customWidth="1"/>
    <col min="18" max="18" width="12.42578125" customWidth="1"/>
  </cols>
  <sheetData>
    <row r="1" spans="1:18" ht="5.0999999999999996" customHeight="1" x14ac:dyDescent="0.25">
      <c r="A1" s="1"/>
      <c r="B1" s="26"/>
      <c r="C1" s="26"/>
      <c r="D1" s="1"/>
      <c r="E1" s="2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7.100000000000001" customHeight="1" x14ac:dyDescent="0.3">
      <c r="A2" s="8" t="s">
        <v>0</v>
      </c>
      <c r="B2" s="27"/>
      <c r="C2" s="27"/>
      <c r="D2" s="10"/>
      <c r="E2" s="27"/>
      <c r="F2" s="3" t="s">
        <v>1</v>
      </c>
      <c r="H2" s="3"/>
      <c r="I2" s="3"/>
      <c r="J2" s="3"/>
      <c r="K2" s="3"/>
      <c r="L2" s="44"/>
      <c r="M2" s="44"/>
      <c r="N2" s="44"/>
      <c r="O2" s="44"/>
      <c r="P2" s="44"/>
      <c r="Q2" s="44"/>
      <c r="R2" s="44"/>
    </row>
    <row r="3" spans="1:18" ht="40.5" customHeight="1" x14ac:dyDescent="0.25">
      <c r="A3" s="48" t="s">
        <v>2</v>
      </c>
      <c r="B3" s="49"/>
      <c r="C3" s="49"/>
      <c r="D3" s="12" t="s">
        <v>3</v>
      </c>
      <c r="E3" s="26"/>
      <c r="F3" s="1"/>
      <c r="G3" s="1"/>
      <c r="H3" s="1"/>
      <c r="I3" s="1"/>
      <c r="J3" s="1"/>
      <c r="K3" s="1"/>
      <c r="L3" s="41"/>
      <c r="M3" s="41"/>
      <c r="N3" s="41"/>
      <c r="O3" s="41"/>
      <c r="P3" s="41"/>
      <c r="Q3" s="41"/>
      <c r="R3" s="41"/>
    </row>
    <row r="4" spans="1:18" ht="3.75" customHeight="1" x14ac:dyDescent="0.3">
      <c r="A4" s="9"/>
      <c r="B4" s="26"/>
      <c r="C4" s="26"/>
      <c r="D4" s="11"/>
      <c r="E4" s="26"/>
      <c r="F4" s="1"/>
      <c r="G4" s="1"/>
      <c r="H4" s="1"/>
      <c r="I4" s="1"/>
      <c r="J4" s="1"/>
      <c r="K4" s="1"/>
      <c r="L4" s="1"/>
      <c r="M4" s="41"/>
      <c r="N4" s="41"/>
      <c r="O4" s="41"/>
      <c r="P4" s="41"/>
      <c r="Q4" s="41"/>
      <c r="R4" s="41"/>
    </row>
    <row r="5" spans="1:18" ht="24.75" customHeight="1" x14ac:dyDescent="0.4">
      <c r="A5" s="9"/>
      <c r="B5" s="26"/>
      <c r="C5" s="26"/>
      <c r="D5" s="34"/>
      <c r="E5" s="34" t="s">
        <v>106</v>
      </c>
      <c r="F5" s="1"/>
      <c r="G5" s="1"/>
      <c r="H5" s="1"/>
      <c r="I5" s="1"/>
      <c r="J5" s="1"/>
      <c r="K5" s="1"/>
      <c r="L5" s="1"/>
      <c r="M5" s="41"/>
      <c r="N5" s="41"/>
      <c r="O5" s="41"/>
      <c r="P5" s="41"/>
      <c r="Q5" s="41"/>
      <c r="R5" s="41"/>
    </row>
    <row r="6" spans="1:18" ht="4.5" customHeight="1" x14ac:dyDescent="0.25">
      <c r="A6" s="2"/>
      <c r="B6" s="28"/>
      <c r="C6" s="28"/>
      <c r="D6" s="4"/>
      <c r="E6" s="28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8.1" customHeight="1" x14ac:dyDescent="0.25">
      <c r="A7" s="1"/>
      <c r="B7" s="26"/>
      <c r="C7" s="26"/>
      <c r="D7" s="1"/>
      <c r="E7" s="26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20.100000000000001" customHeight="1" x14ac:dyDescent="0.25">
      <c r="A8" s="45" t="s">
        <v>4</v>
      </c>
      <c r="B8" s="45" t="s">
        <v>5</v>
      </c>
      <c r="C8" s="45" t="s">
        <v>6</v>
      </c>
      <c r="D8" s="45" t="s">
        <v>7</v>
      </c>
      <c r="E8" s="45" t="s">
        <v>8</v>
      </c>
      <c r="F8" s="45" t="s">
        <v>9</v>
      </c>
      <c r="G8" s="47" t="s">
        <v>10</v>
      </c>
      <c r="H8" s="47"/>
      <c r="I8" s="47"/>
      <c r="J8" s="47" t="s">
        <v>11</v>
      </c>
      <c r="K8" s="47"/>
      <c r="L8" s="47"/>
      <c r="M8" s="50" t="s">
        <v>107</v>
      </c>
      <c r="N8" s="51"/>
      <c r="O8" s="50" t="s">
        <v>110</v>
      </c>
      <c r="P8" s="51"/>
      <c r="Q8" s="50" t="s">
        <v>111</v>
      </c>
      <c r="R8" s="51"/>
    </row>
    <row r="9" spans="1:18" x14ac:dyDescent="0.25">
      <c r="A9" s="47"/>
      <c r="B9" s="47"/>
      <c r="C9" s="47"/>
      <c r="D9" s="46"/>
      <c r="E9" s="47"/>
      <c r="F9" s="47"/>
      <c r="G9" s="19" t="s">
        <v>13</v>
      </c>
      <c r="H9" s="19" t="s">
        <v>14</v>
      </c>
      <c r="I9" s="19" t="s">
        <v>15</v>
      </c>
      <c r="J9" s="19" t="s">
        <v>13</v>
      </c>
      <c r="K9" s="19" t="s">
        <v>14</v>
      </c>
      <c r="L9" s="19" t="s">
        <v>15</v>
      </c>
      <c r="M9" s="15" t="s">
        <v>108</v>
      </c>
      <c r="N9" s="15" t="s">
        <v>109</v>
      </c>
      <c r="O9" s="15" t="s">
        <v>108</v>
      </c>
      <c r="P9" s="15" t="s">
        <v>109</v>
      </c>
      <c r="Q9" s="15" t="s">
        <v>108</v>
      </c>
      <c r="R9" s="15" t="s">
        <v>109</v>
      </c>
    </row>
    <row r="10" spans="1:18" ht="24.95" customHeight="1" x14ac:dyDescent="0.25">
      <c r="A10" s="14" t="s">
        <v>16</v>
      </c>
      <c r="B10" s="29"/>
      <c r="C10" s="29"/>
      <c r="D10" s="24" t="s">
        <v>17</v>
      </c>
      <c r="E10" s="29"/>
      <c r="F10" s="14"/>
      <c r="G10" s="20"/>
      <c r="H10" s="20"/>
      <c r="I10" s="20"/>
      <c r="J10" s="22">
        <f>SUM(J11:J14)</f>
        <v>464.79</v>
      </c>
      <c r="K10" s="22">
        <f t="shared" ref="K10:N10" si="0">SUM(K11:K14)</f>
        <v>1184.4099999999999</v>
      </c>
      <c r="L10" s="22">
        <f t="shared" si="0"/>
        <v>1649.2</v>
      </c>
      <c r="M10" s="16"/>
      <c r="N10" s="22">
        <f t="shared" si="0"/>
        <v>1649.2</v>
      </c>
      <c r="O10" s="16"/>
      <c r="P10" s="22">
        <f t="shared" ref="P10" si="1">SUM(P11:P14)</f>
        <v>0</v>
      </c>
      <c r="Q10" s="16"/>
      <c r="R10" s="22">
        <f t="shared" ref="R10" si="2">SUM(R11:R14)</f>
        <v>0</v>
      </c>
    </row>
    <row r="11" spans="1:18" x14ac:dyDescent="0.25">
      <c r="A11" t="s">
        <v>18</v>
      </c>
      <c r="B11" s="30" t="s">
        <v>19</v>
      </c>
      <c r="C11" s="30">
        <v>99058</v>
      </c>
      <c r="D11" s="25" t="s">
        <v>20</v>
      </c>
      <c r="E11" s="30" t="s">
        <v>21</v>
      </c>
      <c r="F11">
        <v>45</v>
      </c>
      <c r="G11" s="21">
        <v>2</v>
      </c>
      <c r="H11" s="21">
        <v>6.66</v>
      </c>
      <c r="I11" s="21">
        <f>G11+H11</f>
        <v>8.66</v>
      </c>
      <c r="J11" s="21">
        <f>ROUND($F11*G11,2)</f>
        <v>90</v>
      </c>
      <c r="K11" s="21">
        <f>ROUND($F11*H11,2)</f>
        <v>299.7</v>
      </c>
      <c r="L11" s="21">
        <f>J11+K11</f>
        <v>389.7</v>
      </c>
      <c r="M11" s="38">
        <v>1</v>
      </c>
      <c r="N11" s="21">
        <f>$L11*M11</f>
        <v>389.7</v>
      </c>
      <c r="O11" s="38">
        <v>0</v>
      </c>
      <c r="P11" s="21">
        <f>$L11*O11</f>
        <v>0</v>
      </c>
      <c r="Q11" s="38">
        <v>0</v>
      </c>
      <c r="R11" s="21">
        <f>$L11*Q11</f>
        <v>0</v>
      </c>
    </row>
    <row r="12" spans="1:18" ht="30" x14ac:dyDescent="0.25">
      <c r="A12" t="s">
        <v>22</v>
      </c>
      <c r="B12" s="30" t="s">
        <v>19</v>
      </c>
      <c r="C12" s="30">
        <v>98525</v>
      </c>
      <c r="D12" s="25" t="s">
        <v>95</v>
      </c>
      <c r="E12" s="30" t="s">
        <v>23</v>
      </c>
      <c r="F12">
        <v>888</v>
      </c>
      <c r="G12" s="21">
        <v>0.25</v>
      </c>
      <c r="H12" s="21">
        <v>0.18</v>
      </c>
      <c r="I12" s="21">
        <f t="shared" ref="I12:I14" si="3">G12+H12</f>
        <v>0.43</v>
      </c>
      <c r="J12" s="21">
        <f t="shared" ref="J12:K14" si="4">ROUND($F12*G12,2)</f>
        <v>222</v>
      </c>
      <c r="K12" s="21">
        <f t="shared" si="4"/>
        <v>159.84</v>
      </c>
      <c r="L12" s="21">
        <f t="shared" ref="L12:L14" si="5">J12+K12</f>
        <v>381.84000000000003</v>
      </c>
      <c r="M12" s="38">
        <v>1</v>
      </c>
      <c r="N12" s="21">
        <f t="shared" ref="N12:N14" si="6">$L12*M12</f>
        <v>381.84000000000003</v>
      </c>
      <c r="O12" s="38">
        <v>0</v>
      </c>
      <c r="P12" s="21">
        <f t="shared" ref="P12:P14" si="7">$L12*O12</f>
        <v>0</v>
      </c>
      <c r="Q12" s="38">
        <v>0</v>
      </c>
      <c r="R12" s="21">
        <f t="shared" ref="R12:R14" si="8">$L12*Q12</f>
        <v>0</v>
      </c>
    </row>
    <row r="13" spans="1:18" x14ac:dyDescent="0.25">
      <c r="A13" t="s">
        <v>24</v>
      </c>
      <c r="B13" s="30" t="s">
        <v>19</v>
      </c>
      <c r="C13" s="30">
        <v>98524</v>
      </c>
      <c r="D13" s="25" t="s">
        <v>96</v>
      </c>
      <c r="E13" s="30" t="s">
        <v>23</v>
      </c>
      <c r="F13">
        <v>169.76</v>
      </c>
      <c r="G13" s="21">
        <v>0.55000000000000004</v>
      </c>
      <c r="H13" s="21">
        <v>2.57</v>
      </c>
      <c r="I13" s="21">
        <f t="shared" si="3"/>
        <v>3.12</v>
      </c>
      <c r="J13" s="21">
        <f t="shared" si="4"/>
        <v>93.37</v>
      </c>
      <c r="K13" s="21">
        <f t="shared" si="4"/>
        <v>436.28</v>
      </c>
      <c r="L13" s="21">
        <f t="shared" si="5"/>
        <v>529.65</v>
      </c>
      <c r="M13" s="38">
        <v>1</v>
      </c>
      <c r="N13" s="21">
        <f t="shared" si="6"/>
        <v>529.65</v>
      </c>
      <c r="O13" s="38">
        <v>0</v>
      </c>
      <c r="P13" s="21">
        <f t="shared" si="7"/>
        <v>0</v>
      </c>
      <c r="Q13" s="38">
        <v>0</v>
      </c>
      <c r="R13" s="21">
        <f t="shared" si="8"/>
        <v>0</v>
      </c>
    </row>
    <row r="14" spans="1:18" ht="30" x14ac:dyDescent="0.25">
      <c r="A14" t="s">
        <v>24</v>
      </c>
      <c r="B14" s="30" t="s">
        <v>19</v>
      </c>
      <c r="C14" s="30">
        <v>98526</v>
      </c>
      <c r="D14" s="25" t="s">
        <v>97</v>
      </c>
      <c r="E14" s="30" t="s">
        <v>23</v>
      </c>
      <c r="F14">
        <v>169.76</v>
      </c>
      <c r="G14" s="21">
        <v>0.35</v>
      </c>
      <c r="H14" s="21">
        <v>1.7</v>
      </c>
      <c r="I14" s="21">
        <f t="shared" si="3"/>
        <v>2.0499999999999998</v>
      </c>
      <c r="J14" s="21">
        <f t="shared" si="4"/>
        <v>59.42</v>
      </c>
      <c r="K14" s="21">
        <f t="shared" si="4"/>
        <v>288.58999999999997</v>
      </c>
      <c r="L14" s="21">
        <f t="shared" si="5"/>
        <v>348.01</v>
      </c>
      <c r="M14" s="38">
        <v>1</v>
      </c>
      <c r="N14" s="21">
        <f t="shared" si="6"/>
        <v>348.01</v>
      </c>
      <c r="O14" s="38">
        <v>0</v>
      </c>
      <c r="P14" s="21">
        <f t="shared" si="7"/>
        <v>0</v>
      </c>
      <c r="Q14" s="38">
        <v>0</v>
      </c>
      <c r="R14" s="21">
        <f t="shared" si="8"/>
        <v>0</v>
      </c>
    </row>
    <row r="15" spans="1:18" ht="24.95" customHeight="1" x14ac:dyDescent="0.25">
      <c r="A15" s="14" t="s">
        <v>25</v>
      </c>
      <c r="B15" s="29"/>
      <c r="C15" s="29"/>
      <c r="D15" s="24" t="s">
        <v>26</v>
      </c>
      <c r="E15" s="29"/>
      <c r="F15" s="14"/>
      <c r="G15" s="20"/>
      <c r="H15" s="20"/>
      <c r="I15" s="20"/>
      <c r="J15" s="22">
        <f>SUM(J16:J23)</f>
        <v>30149.210000000003</v>
      </c>
      <c r="K15" s="22">
        <f t="shared" ref="K15:N15" si="9">SUM(K16:K23)</f>
        <v>4168.99</v>
      </c>
      <c r="L15" s="22">
        <f t="shared" si="9"/>
        <v>34318.199999999997</v>
      </c>
      <c r="M15" s="16"/>
      <c r="N15" s="22">
        <f t="shared" si="9"/>
        <v>34318.199999999997</v>
      </c>
      <c r="O15" s="16"/>
      <c r="P15" s="22">
        <f t="shared" ref="P15" si="10">SUM(P16:P23)</f>
        <v>0</v>
      </c>
      <c r="Q15" s="16"/>
      <c r="R15" s="22">
        <f t="shared" ref="R15" si="11">SUM(R16:R23)</f>
        <v>0</v>
      </c>
    </row>
    <row r="16" spans="1:18" ht="30" x14ac:dyDescent="0.25">
      <c r="A16" t="s">
        <v>27</v>
      </c>
      <c r="B16" s="30" t="s">
        <v>19</v>
      </c>
      <c r="C16" s="30">
        <v>101114</v>
      </c>
      <c r="D16" s="25" t="s">
        <v>28</v>
      </c>
      <c r="E16" s="30" t="s">
        <v>29</v>
      </c>
      <c r="F16">
        <v>105.78</v>
      </c>
      <c r="G16" s="21">
        <v>3.51</v>
      </c>
      <c r="H16" s="21">
        <v>1.34</v>
      </c>
      <c r="I16" s="21">
        <f>G16+H16</f>
        <v>4.8499999999999996</v>
      </c>
      <c r="J16" s="21">
        <f>ROUND($F16*G16,2)</f>
        <v>371.29</v>
      </c>
      <c r="K16" s="21">
        <f>ROUND($F16*H16,2)</f>
        <v>141.75</v>
      </c>
      <c r="L16" s="21">
        <f>J16+K16</f>
        <v>513.04</v>
      </c>
      <c r="M16" s="38">
        <v>1</v>
      </c>
      <c r="N16" s="21">
        <f>$L16*M16</f>
        <v>513.04</v>
      </c>
      <c r="O16" s="38">
        <v>0</v>
      </c>
      <c r="P16" s="21">
        <f>$L16*O16</f>
        <v>0</v>
      </c>
      <c r="Q16" s="38">
        <v>0</v>
      </c>
      <c r="R16" s="21">
        <f>$L16*Q16</f>
        <v>0</v>
      </c>
    </row>
    <row r="17" spans="1:18" ht="30" x14ac:dyDescent="0.25">
      <c r="A17" t="s">
        <v>30</v>
      </c>
      <c r="B17" s="30" t="s">
        <v>19</v>
      </c>
      <c r="C17" s="30">
        <v>96385</v>
      </c>
      <c r="D17" s="25" t="s">
        <v>99</v>
      </c>
      <c r="E17" s="30" t="s">
        <v>29</v>
      </c>
      <c r="F17">
        <v>105.78</v>
      </c>
      <c r="G17" s="21">
        <v>7.85</v>
      </c>
      <c r="H17" s="21">
        <v>3.23</v>
      </c>
      <c r="I17" s="21">
        <f t="shared" ref="I17:I23" si="12">G17+H17</f>
        <v>11.08</v>
      </c>
      <c r="J17" s="21">
        <f t="shared" ref="J17:K23" si="13">ROUND($F17*G17,2)</f>
        <v>830.37</v>
      </c>
      <c r="K17" s="21">
        <f t="shared" si="13"/>
        <v>341.67</v>
      </c>
      <c r="L17" s="21">
        <f t="shared" ref="L17:L23" si="14">J17+K17</f>
        <v>1172.04</v>
      </c>
      <c r="M17" s="38">
        <v>1</v>
      </c>
      <c r="N17" s="21">
        <f t="shared" ref="N17:N23" si="15">$L17*M17</f>
        <v>1172.04</v>
      </c>
      <c r="O17" s="38">
        <v>0</v>
      </c>
      <c r="P17" s="21">
        <f t="shared" ref="P17:P23" si="16">$L17*O17</f>
        <v>0</v>
      </c>
      <c r="Q17" s="38">
        <v>0</v>
      </c>
      <c r="R17" s="21">
        <f t="shared" ref="R17:R23" si="17">$L17*Q17</f>
        <v>0</v>
      </c>
    </row>
    <row r="18" spans="1:18" ht="62.25" customHeight="1" x14ac:dyDescent="0.25">
      <c r="A18" t="s">
        <v>31</v>
      </c>
      <c r="B18" s="30" t="s">
        <v>19</v>
      </c>
      <c r="C18" s="30">
        <v>90106</v>
      </c>
      <c r="D18" s="25" t="s">
        <v>32</v>
      </c>
      <c r="E18" s="30" t="s">
        <v>29</v>
      </c>
      <c r="F18">
        <v>65.98</v>
      </c>
      <c r="G18" s="21">
        <v>5.51</v>
      </c>
      <c r="H18" s="21">
        <v>2.65</v>
      </c>
      <c r="I18" s="21">
        <f t="shared" si="12"/>
        <v>8.16</v>
      </c>
      <c r="J18" s="21">
        <f t="shared" si="13"/>
        <v>363.55</v>
      </c>
      <c r="K18" s="21">
        <f t="shared" si="13"/>
        <v>174.85</v>
      </c>
      <c r="L18" s="21">
        <f t="shared" si="14"/>
        <v>538.4</v>
      </c>
      <c r="M18" s="38">
        <v>1</v>
      </c>
      <c r="N18" s="21">
        <f t="shared" si="15"/>
        <v>538.4</v>
      </c>
      <c r="O18" s="38">
        <v>0</v>
      </c>
      <c r="P18" s="21">
        <f t="shared" si="16"/>
        <v>0</v>
      </c>
      <c r="Q18" s="38">
        <v>0</v>
      </c>
      <c r="R18" s="21">
        <f t="shared" si="17"/>
        <v>0</v>
      </c>
    </row>
    <row r="19" spans="1:18" ht="30" x14ac:dyDescent="0.25">
      <c r="A19" t="s">
        <v>33</v>
      </c>
      <c r="B19" s="30" t="s">
        <v>19</v>
      </c>
      <c r="C19" s="30">
        <v>97897</v>
      </c>
      <c r="D19" s="25" t="s">
        <v>98</v>
      </c>
      <c r="E19" s="30" t="s">
        <v>21</v>
      </c>
      <c r="F19">
        <v>15</v>
      </c>
      <c r="G19" s="21">
        <v>445.27</v>
      </c>
      <c r="H19" s="21">
        <v>11.73</v>
      </c>
      <c r="I19" s="21">
        <f t="shared" si="12"/>
        <v>457</v>
      </c>
      <c r="J19" s="21">
        <f t="shared" si="13"/>
        <v>6679.05</v>
      </c>
      <c r="K19" s="21">
        <f t="shared" si="13"/>
        <v>175.95</v>
      </c>
      <c r="L19" s="21">
        <f t="shared" si="14"/>
        <v>6855</v>
      </c>
      <c r="M19" s="38">
        <v>1</v>
      </c>
      <c r="N19" s="21">
        <f t="shared" si="15"/>
        <v>6855</v>
      </c>
      <c r="O19" s="38">
        <v>0</v>
      </c>
      <c r="P19" s="21">
        <f t="shared" si="16"/>
        <v>0</v>
      </c>
      <c r="Q19" s="38">
        <v>0</v>
      </c>
      <c r="R19" s="21">
        <f t="shared" si="17"/>
        <v>0</v>
      </c>
    </row>
    <row r="20" spans="1:18" ht="33.75" customHeight="1" x14ac:dyDescent="0.25">
      <c r="A20" t="s">
        <v>34</v>
      </c>
      <c r="B20" s="30" t="s">
        <v>19</v>
      </c>
      <c r="C20" s="30">
        <v>102666</v>
      </c>
      <c r="D20" s="25" t="s">
        <v>35</v>
      </c>
      <c r="E20" s="30" t="s">
        <v>36</v>
      </c>
      <c r="F20">
        <v>204</v>
      </c>
      <c r="G20" s="21">
        <v>56.5</v>
      </c>
      <c r="H20" s="21">
        <v>5.93</v>
      </c>
      <c r="I20" s="21">
        <f t="shared" si="12"/>
        <v>62.43</v>
      </c>
      <c r="J20" s="21">
        <f t="shared" si="13"/>
        <v>11526</v>
      </c>
      <c r="K20" s="21">
        <f t="shared" si="13"/>
        <v>1209.72</v>
      </c>
      <c r="L20" s="21">
        <f t="shared" si="14"/>
        <v>12735.72</v>
      </c>
      <c r="M20" s="38">
        <v>1</v>
      </c>
      <c r="N20" s="21">
        <f t="shared" si="15"/>
        <v>12735.72</v>
      </c>
      <c r="O20" s="38">
        <v>0</v>
      </c>
      <c r="P20" s="21">
        <f t="shared" si="16"/>
        <v>0</v>
      </c>
      <c r="Q20" s="38">
        <v>0</v>
      </c>
      <c r="R20" s="21">
        <f t="shared" si="17"/>
        <v>0</v>
      </c>
    </row>
    <row r="21" spans="1:18" ht="35.25" customHeight="1" x14ac:dyDescent="0.25">
      <c r="A21" t="s">
        <v>37</v>
      </c>
      <c r="B21" s="30" t="s">
        <v>19</v>
      </c>
      <c r="C21" s="30">
        <v>102669</v>
      </c>
      <c r="D21" s="25" t="s">
        <v>38</v>
      </c>
      <c r="E21" s="30" t="s">
        <v>36</v>
      </c>
      <c r="F21">
        <v>134</v>
      </c>
      <c r="G21" s="21">
        <v>67.069999999999993</v>
      </c>
      <c r="H21" s="21">
        <v>8.93</v>
      </c>
      <c r="I21" s="21">
        <f t="shared" si="12"/>
        <v>76</v>
      </c>
      <c r="J21" s="21">
        <f t="shared" si="13"/>
        <v>8987.3799999999992</v>
      </c>
      <c r="K21" s="21">
        <f t="shared" si="13"/>
        <v>1196.6199999999999</v>
      </c>
      <c r="L21" s="21">
        <f t="shared" si="14"/>
        <v>10184</v>
      </c>
      <c r="M21" s="38">
        <v>1</v>
      </c>
      <c r="N21" s="21">
        <f t="shared" si="15"/>
        <v>10184</v>
      </c>
      <c r="O21" s="38">
        <v>0</v>
      </c>
      <c r="P21" s="21">
        <f t="shared" si="16"/>
        <v>0</v>
      </c>
      <c r="Q21" s="38">
        <v>0</v>
      </c>
      <c r="R21" s="21">
        <f t="shared" si="17"/>
        <v>0</v>
      </c>
    </row>
    <row r="22" spans="1:18" ht="47.25" customHeight="1" x14ac:dyDescent="0.25">
      <c r="A22" t="s">
        <v>39</v>
      </c>
      <c r="B22" s="30" t="s">
        <v>19</v>
      </c>
      <c r="C22" s="30">
        <v>93378</v>
      </c>
      <c r="D22" s="25" t="s">
        <v>40</v>
      </c>
      <c r="E22" s="30" t="s">
        <v>29</v>
      </c>
      <c r="F22">
        <v>32.869999999999997</v>
      </c>
      <c r="G22" s="21">
        <v>13.67</v>
      </c>
      <c r="H22" s="21">
        <v>13</v>
      </c>
      <c r="I22" s="21">
        <f t="shared" si="12"/>
        <v>26.67</v>
      </c>
      <c r="J22" s="21">
        <f t="shared" si="13"/>
        <v>449.33</v>
      </c>
      <c r="K22" s="21">
        <f t="shared" si="13"/>
        <v>427.31</v>
      </c>
      <c r="L22" s="21">
        <f t="shared" si="14"/>
        <v>876.64</v>
      </c>
      <c r="M22" s="38">
        <v>1</v>
      </c>
      <c r="N22" s="21">
        <f t="shared" si="15"/>
        <v>876.64</v>
      </c>
      <c r="O22" s="38">
        <v>0</v>
      </c>
      <c r="P22" s="21">
        <f t="shared" si="16"/>
        <v>0</v>
      </c>
      <c r="Q22" s="38">
        <v>0</v>
      </c>
      <c r="R22" s="21">
        <f t="shared" si="17"/>
        <v>0</v>
      </c>
    </row>
    <row r="23" spans="1:18" ht="30" x14ac:dyDescent="0.25">
      <c r="A23" t="s">
        <v>41</v>
      </c>
      <c r="B23" s="30" t="s">
        <v>19</v>
      </c>
      <c r="C23" s="30">
        <v>102989</v>
      </c>
      <c r="D23" s="25" t="s">
        <v>42</v>
      </c>
      <c r="E23" s="30" t="s">
        <v>36</v>
      </c>
      <c r="F23">
        <v>48</v>
      </c>
      <c r="G23" s="21">
        <v>19.63</v>
      </c>
      <c r="H23" s="21">
        <v>10.44</v>
      </c>
      <c r="I23" s="21">
        <f t="shared" si="12"/>
        <v>30.07</v>
      </c>
      <c r="J23" s="21">
        <f t="shared" si="13"/>
        <v>942.24</v>
      </c>
      <c r="K23" s="21">
        <f t="shared" si="13"/>
        <v>501.12</v>
      </c>
      <c r="L23" s="21">
        <f t="shared" si="14"/>
        <v>1443.3600000000001</v>
      </c>
      <c r="M23" s="38">
        <v>1</v>
      </c>
      <c r="N23" s="21">
        <f t="shared" si="15"/>
        <v>1443.3600000000001</v>
      </c>
      <c r="O23" s="38">
        <v>0</v>
      </c>
      <c r="P23" s="21">
        <f t="shared" si="16"/>
        <v>0</v>
      </c>
      <c r="Q23" s="38">
        <v>0</v>
      </c>
      <c r="R23" s="21">
        <f t="shared" si="17"/>
        <v>0</v>
      </c>
    </row>
    <row r="24" spans="1:18" ht="24.95" customHeight="1" x14ac:dyDescent="0.25">
      <c r="A24" s="14" t="s">
        <v>43</v>
      </c>
      <c r="B24" s="29"/>
      <c r="C24" s="29"/>
      <c r="D24" s="24" t="s">
        <v>44</v>
      </c>
      <c r="E24" s="29"/>
      <c r="F24" s="14"/>
      <c r="G24" s="20"/>
      <c r="H24" s="20"/>
      <c r="I24" s="20"/>
      <c r="J24" s="22">
        <f>SUM(J25:J35)</f>
        <v>106674.32</v>
      </c>
      <c r="K24" s="22">
        <f t="shared" ref="K24:N24" si="18">SUM(K25:K35)</f>
        <v>29731.040000000001</v>
      </c>
      <c r="L24" s="22">
        <f t="shared" si="18"/>
        <v>136405.35999999999</v>
      </c>
      <c r="M24" s="16"/>
      <c r="N24" s="22">
        <f t="shared" si="18"/>
        <v>14966.35</v>
      </c>
      <c r="O24" s="16"/>
      <c r="P24" s="22">
        <f t="shared" ref="P24" si="19">SUM(P25:P35)</f>
        <v>45470.609999999993</v>
      </c>
      <c r="Q24" s="16"/>
      <c r="R24" s="22">
        <f t="shared" ref="R24" si="20">SUM(R25:R35)</f>
        <v>75968.399999999994</v>
      </c>
    </row>
    <row r="25" spans="1:18" ht="30" x14ac:dyDescent="0.25">
      <c r="A25" t="s">
        <v>45</v>
      </c>
      <c r="B25" s="30" t="s">
        <v>19</v>
      </c>
      <c r="C25" s="30">
        <v>96396</v>
      </c>
      <c r="D25" s="25" t="s">
        <v>46</v>
      </c>
      <c r="E25" s="30" t="s">
        <v>29</v>
      </c>
      <c r="F25">
        <v>88.8</v>
      </c>
      <c r="G25" s="21">
        <v>163.63999999999999</v>
      </c>
      <c r="H25" s="21">
        <v>4.9000000000000004</v>
      </c>
      <c r="I25" s="21">
        <f>G25+H25</f>
        <v>168.54</v>
      </c>
      <c r="J25" s="21">
        <f>ROUND($F25*G25,2)</f>
        <v>14531.23</v>
      </c>
      <c r="K25" s="21">
        <f>ROUND($F25*H25,2)</f>
        <v>435.12</v>
      </c>
      <c r="L25" s="21">
        <f>J25+K25</f>
        <v>14966.35</v>
      </c>
      <c r="M25" s="38">
        <v>1</v>
      </c>
      <c r="N25" s="21">
        <f>$L25*M25</f>
        <v>14966.35</v>
      </c>
      <c r="O25" s="38">
        <v>0</v>
      </c>
      <c r="P25" s="21">
        <f>$L25*O25</f>
        <v>0</v>
      </c>
      <c r="Q25" s="38">
        <v>0</v>
      </c>
      <c r="R25" s="21">
        <f>$L25*Q25</f>
        <v>0</v>
      </c>
    </row>
    <row r="26" spans="1:18" ht="21" customHeight="1" x14ac:dyDescent="0.25">
      <c r="A26" t="s">
        <v>47</v>
      </c>
      <c r="B26" s="30" t="s">
        <v>100</v>
      </c>
      <c r="C26" s="30">
        <v>98504</v>
      </c>
      <c r="D26" s="25" t="s">
        <v>101</v>
      </c>
      <c r="E26" s="30" t="s">
        <v>23</v>
      </c>
      <c r="F26">
        <v>888</v>
      </c>
      <c r="G26" s="21">
        <v>63.8</v>
      </c>
      <c r="H26" s="21">
        <v>21.75</v>
      </c>
      <c r="I26" s="21">
        <f t="shared" ref="I26:I35" si="21">G26+H26</f>
        <v>85.55</v>
      </c>
      <c r="J26" s="21">
        <f t="shared" ref="J26:K35" si="22">ROUND($F26*G26,2)</f>
        <v>56654.400000000001</v>
      </c>
      <c r="K26" s="21">
        <f t="shared" si="22"/>
        <v>19314</v>
      </c>
      <c r="L26" s="21">
        <f t="shared" ref="L26:L35" si="23">J26+K26</f>
        <v>75968.399999999994</v>
      </c>
      <c r="M26" s="38">
        <v>0</v>
      </c>
      <c r="N26" s="21">
        <f t="shared" ref="N26:N35" si="24">$L26*M26</f>
        <v>0</v>
      </c>
      <c r="O26" s="38">
        <v>0</v>
      </c>
      <c r="P26" s="21">
        <f t="shared" ref="P26:P35" si="25">$L26*O26</f>
        <v>0</v>
      </c>
      <c r="Q26" s="38">
        <v>1</v>
      </c>
      <c r="R26" s="21">
        <f t="shared" ref="R26:R35" si="26">$L26*Q26</f>
        <v>75968.399999999994</v>
      </c>
    </row>
    <row r="27" spans="1:18" ht="60" x14ac:dyDescent="0.25">
      <c r="A27" t="s">
        <v>49</v>
      </c>
      <c r="B27" s="30" t="s">
        <v>19</v>
      </c>
      <c r="C27" s="30">
        <v>102305</v>
      </c>
      <c r="D27" s="25" t="s">
        <v>102</v>
      </c>
      <c r="E27" s="30" t="s">
        <v>29</v>
      </c>
      <c r="F27">
        <v>10</v>
      </c>
      <c r="G27" s="21">
        <v>5.48</v>
      </c>
      <c r="H27" s="21">
        <v>2.65</v>
      </c>
      <c r="I27" s="21">
        <f t="shared" si="21"/>
        <v>8.1300000000000008</v>
      </c>
      <c r="J27" s="21">
        <f t="shared" si="22"/>
        <v>54.8</v>
      </c>
      <c r="K27" s="21">
        <f t="shared" si="22"/>
        <v>26.5</v>
      </c>
      <c r="L27" s="21">
        <f t="shared" si="23"/>
        <v>81.3</v>
      </c>
      <c r="M27" s="38">
        <v>0</v>
      </c>
      <c r="N27" s="21">
        <f t="shared" si="24"/>
        <v>0</v>
      </c>
      <c r="O27" s="38">
        <v>1</v>
      </c>
      <c r="P27" s="21">
        <f t="shared" si="25"/>
        <v>81.3</v>
      </c>
      <c r="Q27" s="38">
        <v>0</v>
      </c>
      <c r="R27" s="21">
        <f t="shared" si="26"/>
        <v>0</v>
      </c>
    </row>
    <row r="28" spans="1:18" ht="30" x14ac:dyDescent="0.25">
      <c r="A28" t="s">
        <v>50</v>
      </c>
      <c r="B28" s="30" t="s">
        <v>19</v>
      </c>
      <c r="C28" s="30">
        <v>96558</v>
      </c>
      <c r="D28" s="25" t="s">
        <v>51</v>
      </c>
      <c r="E28" s="30" t="s">
        <v>29</v>
      </c>
      <c r="F28">
        <v>5</v>
      </c>
      <c r="G28" s="21">
        <v>655.68</v>
      </c>
      <c r="H28" s="21">
        <v>25.5</v>
      </c>
      <c r="I28" s="21">
        <f t="shared" si="21"/>
        <v>681.18</v>
      </c>
      <c r="J28" s="21">
        <f t="shared" si="22"/>
        <v>3278.4</v>
      </c>
      <c r="K28" s="21">
        <f t="shared" si="22"/>
        <v>127.5</v>
      </c>
      <c r="L28" s="21">
        <f t="shared" si="23"/>
        <v>3405.9</v>
      </c>
      <c r="M28" s="38">
        <v>0</v>
      </c>
      <c r="N28" s="21">
        <f t="shared" si="24"/>
        <v>0</v>
      </c>
      <c r="O28" s="38">
        <v>1</v>
      </c>
      <c r="P28" s="21">
        <f t="shared" si="25"/>
        <v>3405.9</v>
      </c>
      <c r="Q28" s="38">
        <v>0</v>
      </c>
      <c r="R28" s="21">
        <f t="shared" si="26"/>
        <v>0</v>
      </c>
    </row>
    <row r="29" spans="1:18" ht="19.5" customHeight="1" x14ac:dyDescent="0.25">
      <c r="A29" t="s">
        <v>52</v>
      </c>
      <c r="B29" s="30" t="s">
        <v>19</v>
      </c>
      <c r="C29" s="30">
        <v>96995</v>
      </c>
      <c r="D29" s="25" t="s">
        <v>53</v>
      </c>
      <c r="E29" s="30" t="s">
        <v>29</v>
      </c>
      <c r="F29">
        <v>1</v>
      </c>
      <c r="G29" s="21">
        <v>9.2799999999999994</v>
      </c>
      <c r="H29" s="21">
        <v>42.78</v>
      </c>
      <c r="I29" s="21">
        <f t="shared" si="21"/>
        <v>52.06</v>
      </c>
      <c r="J29" s="21">
        <f t="shared" si="22"/>
        <v>9.2799999999999994</v>
      </c>
      <c r="K29" s="21">
        <f t="shared" si="22"/>
        <v>42.78</v>
      </c>
      <c r="L29" s="21">
        <f t="shared" si="23"/>
        <v>52.06</v>
      </c>
      <c r="M29" s="38">
        <v>0</v>
      </c>
      <c r="N29" s="21">
        <f t="shared" si="24"/>
        <v>0</v>
      </c>
      <c r="O29" s="38">
        <v>1</v>
      </c>
      <c r="P29" s="21">
        <f t="shared" si="25"/>
        <v>52.06</v>
      </c>
      <c r="Q29" s="38">
        <v>0</v>
      </c>
      <c r="R29" s="21">
        <f t="shared" si="26"/>
        <v>0</v>
      </c>
    </row>
    <row r="30" spans="1:18" ht="49.5" customHeight="1" x14ac:dyDescent="0.25">
      <c r="A30" t="s">
        <v>54</v>
      </c>
      <c r="B30" s="30" t="s">
        <v>19</v>
      </c>
      <c r="C30" s="30">
        <v>93378</v>
      </c>
      <c r="D30" s="25" t="s">
        <v>40</v>
      </c>
      <c r="E30" s="30" t="s">
        <v>29</v>
      </c>
      <c r="F30">
        <v>4</v>
      </c>
      <c r="G30" s="21">
        <v>13.67</v>
      </c>
      <c r="H30" s="21">
        <v>13</v>
      </c>
      <c r="I30" s="21">
        <f t="shared" si="21"/>
        <v>26.67</v>
      </c>
      <c r="J30" s="21">
        <f t="shared" si="22"/>
        <v>54.68</v>
      </c>
      <c r="K30" s="21">
        <f t="shared" si="22"/>
        <v>52</v>
      </c>
      <c r="L30" s="21">
        <f t="shared" si="23"/>
        <v>106.68</v>
      </c>
      <c r="M30" s="38">
        <v>0</v>
      </c>
      <c r="N30" s="21">
        <f t="shared" si="24"/>
        <v>0</v>
      </c>
      <c r="O30" s="38">
        <v>1</v>
      </c>
      <c r="P30" s="21">
        <f t="shared" si="25"/>
        <v>106.68</v>
      </c>
      <c r="Q30" s="38">
        <v>0</v>
      </c>
      <c r="R30" s="21">
        <f t="shared" si="26"/>
        <v>0</v>
      </c>
    </row>
    <row r="31" spans="1:18" ht="30" x14ac:dyDescent="0.25">
      <c r="A31" t="s">
        <v>55</v>
      </c>
      <c r="C31" s="30" t="s">
        <v>100</v>
      </c>
      <c r="D31" s="25" t="s">
        <v>103</v>
      </c>
      <c r="E31" s="30" t="s">
        <v>21</v>
      </c>
      <c r="F31">
        <v>20</v>
      </c>
      <c r="G31" s="21">
        <v>182.29</v>
      </c>
      <c r="H31" s="21">
        <v>0</v>
      </c>
      <c r="I31" s="21">
        <f t="shared" si="21"/>
        <v>182.29</v>
      </c>
      <c r="J31" s="21">
        <f t="shared" si="22"/>
        <v>3645.8</v>
      </c>
      <c r="K31" s="21">
        <f t="shared" si="22"/>
        <v>0</v>
      </c>
      <c r="L31" s="21">
        <f t="shared" si="23"/>
        <v>3645.8</v>
      </c>
      <c r="M31" s="38">
        <v>0</v>
      </c>
      <c r="N31" s="21">
        <f t="shared" si="24"/>
        <v>0</v>
      </c>
      <c r="O31" s="38">
        <v>1</v>
      </c>
      <c r="P31" s="21">
        <f t="shared" si="25"/>
        <v>3645.8</v>
      </c>
      <c r="Q31" s="38">
        <v>0</v>
      </c>
      <c r="R31" s="21">
        <f t="shared" si="26"/>
        <v>0</v>
      </c>
    </row>
    <row r="32" spans="1:18" ht="20.25" customHeight="1" x14ac:dyDescent="0.25">
      <c r="A32" t="s">
        <v>56</v>
      </c>
      <c r="B32" s="30" t="s">
        <v>19</v>
      </c>
      <c r="C32" s="30">
        <v>94279</v>
      </c>
      <c r="D32" s="25" t="s">
        <v>57</v>
      </c>
      <c r="E32" s="30" t="s">
        <v>36</v>
      </c>
      <c r="F32">
        <v>122</v>
      </c>
      <c r="G32" s="21">
        <v>36.42</v>
      </c>
      <c r="H32" s="21">
        <v>13.2</v>
      </c>
      <c r="I32" s="21">
        <f t="shared" si="21"/>
        <v>49.620000000000005</v>
      </c>
      <c r="J32" s="21">
        <f t="shared" si="22"/>
        <v>4443.24</v>
      </c>
      <c r="K32" s="21">
        <f t="shared" si="22"/>
        <v>1610.4</v>
      </c>
      <c r="L32" s="21">
        <f t="shared" si="23"/>
        <v>6053.6399999999994</v>
      </c>
      <c r="M32" s="38">
        <v>0</v>
      </c>
      <c r="N32" s="21">
        <f t="shared" si="24"/>
        <v>0</v>
      </c>
      <c r="O32" s="38">
        <v>1</v>
      </c>
      <c r="P32" s="21">
        <f t="shared" si="25"/>
        <v>6053.6399999999994</v>
      </c>
      <c r="Q32" s="38">
        <v>0</v>
      </c>
      <c r="R32" s="21">
        <f t="shared" si="26"/>
        <v>0</v>
      </c>
    </row>
    <row r="33" spans="1:18" ht="30" x14ac:dyDescent="0.25">
      <c r="A33" t="s">
        <v>58</v>
      </c>
      <c r="C33" s="30" t="s">
        <v>100</v>
      </c>
      <c r="D33" s="25" t="s">
        <v>104</v>
      </c>
      <c r="E33" s="30" t="s">
        <v>36</v>
      </c>
      <c r="F33">
        <v>1986</v>
      </c>
      <c r="G33" s="21">
        <v>8.27</v>
      </c>
      <c r="H33" s="21">
        <v>4.09</v>
      </c>
      <c r="I33" s="21">
        <f t="shared" si="21"/>
        <v>12.36</v>
      </c>
      <c r="J33" s="21">
        <f t="shared" si="22"/>
        <v>16424.22</v>
      </c>
      <c r="K33" s="21">
        <f t="shared" si="22"/>
        <v>8122.74</v>
      </c>
      <c r="L33" s="21">
        <f t="shared" si="23"/>
        <v>24546.959999999999</v>
      </c>
      <c r="M33" s="38">
        <v>0</v>
      </c>
      <c r="N33" s="21">
        <f t="shared" si="24"/>
        <v>0</v>
      </c>
      <c r="O33" s="38">
        <v>1</v>
      </c>
      <c r="P33" s="21">
        <f t="shared" si="25"/>
        <v>24546.959999999999</v>
      </c>
      <c r="Q33" s="38">
        <v>0</v>
      </c>
      <c r="R33" s="21">
        <f t="shared" si="26"/>
        <v>0</v>
      </c>
    </row>
    <row r="34" spans="1:18" ht="45" x14ac:dyDescent="0.25">
      <c r="A34" t="s">
        <v>59</v>
      </c>
      <c r="C34" s="30" t="s">
        <v>100</v>
      </c>
      <c r="D34" s="25" t="s">
        <v>105</v>
      </c>
      <c r="E34" s="30" t="s">
        <v>21</v>
      </c>
      <c r="F34">
        <v>1</v>
      </c>
      <c r="G34" s="21">
        <v>3825</v>
      </c>
      <c r="H34" s="21">
        <v>0</v>
      </c>
      <c r="I34" s="21">
        <f t="shared" si="21"/>
        <v>3825</v>
      </c>
      <c r="J34" s="21">
        <f t="shared" si="22"/>
        <v>3825</v>
      </c>
      <c r="K34" s="21">
        <f t="shared" si="22"/>
        <v>0</v>
      </c>
      <c r="L34" s="21">
        <f t="shared" si="23"/>
        <v>3825</v>
      </c>
      <c r="M34" s="38">
        <v>0</v>
      </c>
      <c r="N34" s="21">
        <f t="shared" si="24"/>
        <v>0</v>
      </c>
      <c r="O34" s="38">
        <v>1</v>
      </c>
      <c r="P34" s="21">
        <f t="shared" si="25"/>
        <v>3825</v>
      </c>
      <c r="Q34" s="38">
        <v>0</v>
      </c>
      <c r="R34" s="21">
        <f t="shared" si="26"/>
        <v>0</v>
      </c>
    </row>
    <row r="35" spans="1:18" ht="45" x14ac:dyDescent="0.25">
      <c r="A35" t="s">
        <v>60</v>
      </c>
      <c r="B35" s="30" t="s">
        <v>19</v>
      </c>
      <c r="C35" s="30">
        <v>25399</v>
      </c>
      <c r="D35" s="25" t="s">
        <v>61</v>
      </c>
      <c r="E35" s="30" t="s">
        <v>21</v>
      </c>
      <c r="F35">
        <v>1</v>
      </c>
      <c r="G35" s="21">
        <v>3753.27</v>
      </c>
      <c r="H35" s="21">
        <v>0</v>
      </c>
      <c r="I35" s="21">
        <f t="shared" si="21"/>
        <v>3753.27</v>
      </c>
      <c r="J35" s="21">
        <f t="shared" si="22"/>
        <v>3753.27</v>
      </c>
      <c r="K35" s="21">
        <f t="shared" si="22"/>
        <v>0</v>
      </c>
      <c r="L35" s="21">
        <f t="shared" si="23"/>
        <v>3753.27</v>
      </c>
      <c r="M35" s="38">
        <v>0</v>
      </c>
      <c r="N35" s="21">
        <f t="shared" si="24"/>
        <v>0</v>
      </c>
      <c r="O35" s="38">
        <v>1</v>
      </c>
      <c r="P35" s="21">
        <f t="shared" si="25"/>
        <v>3753.27</v>
      </c>
      <c r="Q35" s="38">
        <v>0</v>
      </c>
      <c r="R35" s="21">
        <f t="shared" si="26"/>
        <v>0</v>
      </c>
    </row>
    <row r="36" spans="1:18" ht="24.95" customHeight="1" x14ac:dyDescent="0.25">
      <c r="A36" s="14" t="s">
        <v>62</v>
      </c>
      <c r="B36" s="29"/>
      <c r="C36" s="29"/>
      <c r="D36" s="24" t="s">
        <v>63</v>
      </c>
      <c r="E36" s="29"/>
      <c r="F36" s="14"/>
      <c r="G36" s="20"/>
      <c r="H36" s="20"/>
      <c r="I36" s="20"/>
      <c r="J36" s="22">
        <f>SUM(J37:J43)</f>
        <v>16392.849999999999</v>
      </c>
      <c r="K36" s="22">
        <f t="shared" ref="K36:N36" si="27">SUM(K37:K43)</f>
        <v>5400.6500000000015</v>
      </c>
      <c r="L36" s="22">
        <f t="shared" si="27"/>
        <v>21793.5</v>
      </c>
      <c r="M36" s="16"/>
      <c r="N36" s="22">
        <f t="shared" si="27"/>
        <v>0</v>
      </c>
      <c r="O36" s="16"/>
      <c r="P36" s="22">
        <f t="shared" ref="P36" si="28">SUM(P37:P43)</f>
        <v>21793.5</v>
      </c>
      <c r="Q36" s="16"/>
      <c r="R36" s="22">
        <f t="shared" ref="R36" si="29">SUM(R37:R43)</f>
        <v>0</v>
      </c>
    </row>
    <row r="37" spans="1:18" ht="30" x14ac:dyDescent="0.25">
      <c r="A37" t="s">
        <v>64</v>
      </c>
      <c r="B37" s="30" t="s">
        <v>19</v>
      </c>
      <c r="C37" s="30">
        <v>100324</v>
      </c>
      <c r="D37" s="25" t="s">
        <v>65</v>
      </c>
      <c r="E37" s="30" t="s">
        <v>29</v>
      </c>
      <c r="F37">
        <v>4.7</v>
      </c>
      <c r="G37" s="21">
        <v>116.78</v>
      </c>
      <c r="H37" s="21">
        <v>31.81</v>
      </c>
      <c r="I37" s="21">
        <f>G37+H37</f>
        <v>148.59</v>
      </c>
      <c r="J37" s="21">
        <f>ROUND($F37*G37,2)</f>
        <v>548.87</v>
      </c>
      <c r="K37" s="21">
        <f>ROUND($F37*H37,2)</f>
        <v>149.51</v>
      </c>
      <c r="L37" s="21">
        <f>J37+K37</f>
        <v>698.38</v>
      </c>
      <c r="M37" s="38">
        <v>0</v>
      </c>
      <c r="N37" s="21">
        <f>$L37*M37</f>
        <v>0</v>
      </c>
      <c r="O37" s="38">
        <v>1</v>
      </c>
      <c r="P37" s="21">
        <f>$L37*O37</f>
        <v>698.38</v>
      </c>
      <c r="Q37" s="38">
        <v>0</v>
      </c>
      <c r="R37" s="21">
        <f>$L37*Q37</f>
        <v>0</v>
      </c>
    </row>
    <row r="38" spans="1:18" ht="30" x14ac:dyDescent="0.25">
      <c r="A38" t="s">
        <v>66</v>
      </c>
      <c r="B38" s="30" t="s">
        <v>19</v>
      </c>
      <c r="C38" s="30">
        <v>96536</v>
      </c>
      <c r="D38" s="25" t="s">
        <v>67</v>
      </c>
      <c r="E38" s="30" t="s">
        <v>23</v>
      </c>
      <c r="F38">
        <v>54.46</v>
      </c>
      <c r="G38" s="21">
        <v>45.37</v>
      </c>
      <c r="H38" s="21">
        <v>38.659999999999997</v>
      </c>
      <c r="I38" s="21">
        <f t="shared" ref="I38:I43" si="30">G38+H38</f>
        <v>84.03</v>
      </c>
      <c r="J38" s="21">
        <f t="shared" ref="J38:K43" si="31">ROUND($F38*G38,2)</f>
        <v>2470.85</v>
      </c>
      <c r="K38" s="21">
        <f t="shared" si="31"/>
        <v>2105.42</v>
      </c>
      <c r="L38" s="21">
        <f t="shared" ref="L38:L43" si="32">J38+K38</f>
        <v>4576.2700000000004</v>
      </c>
      <c r="M38" s="38">
        <v>0</v>
      </c>
      <c r="N38" s="21">
        <f t="shared" ref="N38:N43" si="33">$L38*M38</f>
        <v>0</v>
      </c>
      <c r="O38" s="38">
        <v>1</v>
      </c>
      <c r="P38" s="21">
        <f t="shared" ref="P38:P43" si="34">$L38*O38</f>
        <v>4576.2700000000004</v>
      </c>
      <c r="Q38" s="38">
        <v>0</v>
      </c>
      <c r="R38" s="21">
        <f t="shared" ref="R38:R43" si="35">$L38*Q38</f>
        <v>0</v>
      </c>
    </row>
    <row r="39" spans="1:18" ht="45" x14ac:dyDescent="0.25">
      <c r="A39" t="s">
        <v>68</v>
      </c>
      <c r="B39" s="30" t="s">
        <v>19</v>
      </c>
      <c r="C39" s="30">
        <v>92775</v>
      </c>
      <c r="D39" s="25" t="s">
        <v>69</v>
      </c>
      <c r="E39" s="30" t="s">
        <v>70</v>
      </c>
      <c r="F39">
        <v>78.5</v>
      </c>
      <c r="G39" s="21">
        <v>14.1</v>
      </c>
      <c r="H39" s="21">
        <v>8.24</v>
      </c>
      <c r="I39" s="21">
        <f t="shared" si="30"/>
        <v>22.34</v>
      </c>
      <c r="J39" s="21">
        <f t="shared" si="31"/>
        <v>1106.8499999999999</v>
      </c>
      <c r="K39" s="21">
        <f t="shared" si="31"/>
        <v>646.84</v>
      </c>
      <c r="L39" s="21">
        <f t="shared" si="32"/>
        <v>1753.69</v>
      </c>
      <c r="M39" s="38">
        <v>0</v>
      </c>
      <c r="N39" s="21">
        <f t="shared" si="33"/>
        <v>0</v>
      </c>
      <c r="O39" s="38">
        <v>1</v>
      </c>
      <c r="P39" s="21">
        <f t="shared" si="34"/>
        <v>1753.69</v>
      </c>
      <c r="Q39" s="38">
        <v>0</v>
      </c>
      <c r="R39" s="21">
        <f t="shared" si="35"/>
        <v>0</v>
      </c>
    </row>
    <row r="40" spans="1:18" ht="30" x14ac:dyDescent="0.25">
      <c r="A40" t="s">
        <v>71</v>
      </c>
      <c r="B40" s="30" t="s">
        <v>19</v>
      </c>
      <c r="C40" s="30">
        <v>95944</v>
      </c>
      <c r="D40" s="25" t="s">
        <v>72</v>
      </c>
      <c r="E40" s="30" t="s">
        <v>70</v>
      </c>
      <c r="F40">
        <v>21.88</v>
      </c>
      <c r="G40" s="21">
        <v>15.49</v>
      </c>
      <c r="H40" s="21">
        <v>8.9700000000000006</v>
      </c>
      <c r="I40" s="21">
        <f t="shared" si="30"/>
        <v>24.46</v>
      </c>
      <c r="J40" s="21">
        <f t="shared" si="31"/>
        <v>338.92</v>
      </c>
      <c r="K40" s="21">
        <f t="shared" si="31"/>
        <v>196.26</v>
      </c>
      <c r="L40" s="21">
        <f t="shared" si="32"/>
        <v>535.18000000000006</v>
      </c>
      <c r="M40" s="38">
        <v>0</v>
      </c>
      <c r="N40" s="21">
        <f t="shared" si="33"/>
        <v>0</v>
      </c>
      <c r="O40" s="38">
        <v>1</v>
      </c>
      <c r="P40" s="21">
        <f t="shared" si="34"/>
        <v>535.18000000000006</v>
      </c>
      <c r="Q40" s="38">
        <v>0</v>
      </c>
      <c r="R40" s="21">
        <f t="shared" si="35"/>
        <v>0</v>
      </c>
    </row>
    <row r="41" spans="1:18" ht="30" x14ac:dyDescent="0.25">
      <c r="A41" t="s">
        <v>73</v>
      </c>
      <c r="B41" s="30" t="s">
        <v>19</v>
      </c>
      <c r="C41" s="30">
        <v>95945</v>
      </c>
      <c r="D41" s="25" t="s">
        <v>74</v>
      </c>
      <c r="E41" s="30" t="s">
        <v>70</v>
      </c>
      <c r="F41">
        <v>206.43</v>
      </c>
      <c r="G41" s="21">
        <v>15.36</v>
      </c>
      <c r="H41" s="21">
        <v>5.23</v>
      </c>
      <c r="I41" s="21">
        <f t="shared" si="30"/>
        <v>20.59</v>
      </c>
      <c r="J41" s="21">
        <f t="shared" si="31"/>
        <v>3170.76</v>
      </c>
      <c r="K41" s="21">
        <f t="shared" si="31"/>
        <v>1079.6300000000001</v>
      </c>
      <c r="L41" s="21">
        <f t="shared" si="32"/>
        <v>4250.3900000000003</v>
      </c>
      <c r="M41" s="38">
        <v>0</v>
      </c>
      <c r="N41" s="21">
        <f t="shared" si="33"/>
        <v>0</v>
      </c>
      <c r="O41" s="38">
        <v>1</v>
      </c>
      <c r="P41" s="21">
        <f t="shared" si="34"/>
        <v>4250.3900000000003</v>
      </c>
      <c r="Q41" s="38">
        <v>0</v>
      </c>
      <c r="R41" s="21">
        <f t="shared" si="35"/>
        <v>0</v>
      </c>
    </row>
    <row r="42" spans="1:18" ht="45" x14ac:dyDescent="0.25">
      <c r="A42" t="s">
        <v>75</v>
      </c>
      <c r="B42" s="30" t="s">
        <v>19</v>
      </c>
      <c r="C42" s="30">
        <v>103183</v>
      </c>
      <c r="D42" s="25" t="s">
        <v>76</v>
      </c>
      <c r="E42" s="30" t="s">
        <v>29</v>
      </c>
      <c r="F42">
        <v>1</v>
      </c>
      <c r="G42" s="21">
        <v>646.4</v>
      </c>
      <c r="H42" s="21">
        <v>62.39</v>
      </c>
      <c r="I42" s="21">
        <f t="shared" si="30"/>
        <v>708.79</v>
      </c>
      <c r="J42" s="21">
        <f t="shared" si="31"/>
        <v>646.4</v>
      </c>
      <c r="K42" s="21">
        <f t="shared" si="31"/>
        <v>62.39</v>
      </c>
      <c r="L42" s="21">
        <f t="shared" si="32"/>
        <v>708.79</v>
      </c>
      <c r="M42" s="38">
        <v>0</v>
      </c>
      <c r="N42" s="21">
        <f t="shared" si="33"/>
        <v>0</v>
      </c>
      <c r="O42" s="38">
        <v>1</v>
      </c>
      <c r="P42" s="21">
        <f t="shared" si="34"/>
        <v>708.79</v>
      </c>
      <c r="Q42" s="38">
        <v>0</v>
      </c>
      <c r="R42" s="21">
        <f t="shared" si="35"/>
        <v>0</v>
      </c>
    </row>
    <row r="43" spans="1:18" ht="30" x14ac:dyDescent="0.25">
      <c r="A43" t="s">
        <v>77</v>
      </c>
      <c r="B43" s="30" t="s">
        <v>19</v>
      </c>
      <c r="C43" s="30">
        <v>94997</v>
      </c>
      <c r="D43" s="25" t="s">
        <v>78</v>
      </c>
      <c r="E43" s="30" t="s">
        <v>23</v>
      </c>
      <c r="F43">
        <v>70</v>
      </c>
      <c r="G43" s="21">
        <v>115.86</v>
      </c>
      <c r="H43" s="21">
        <v>16.579999999999998</v>
      </c>
      <c r="I43" s="21">
        <f t="shared" si="30"/>
        <v>132.44</v>
      </c>
      <c r="J43" s="21">
        <f t="shared" si="31"/>
        <v>8110.2</v>
      </c>
      <c r="K43" s="21">
        <f t="shared" si="31"/>
        <v>1160.5999999999999</v>
      </c>
      <c r="L43" s="21">
        <f t="shared" si="32"/>
        <v>9270.7999999999993</v>
      </c>
      <c r="M43" s="38">
        <v>0</v>
      </c>
      <c r="N43" s="21">
        <f t="shared" si="33"/>
        <v>0</v>
      </c>
      <c r="O43" s="38">
        <v>1</v>
      </c>
      <c r="P43" s="21">
        <f t="shared" si="34"/>
        <v>9270.7999999999993</v>
      </c>
      <c r="Q43" s="38">
        <v>0</v>
      </c>
      <c r="R43" s="21">
        <f t="shared" si="35"/>
        <v>0</v>
      </c>
    </row>
    <row r="44" spans="1:18" ht="24.95" customHeight="1" x14ac:dyDescent="0.25">
      <c r="A44" s="14" t="s">
        <v>79</v>
      </c>
      <c r="B44" s="29"/>
      <c r="C44" s="29"/>
      <c r="D44" s="24" t="s">
        <v>80</v>
      </c>
      <c r="E44" s="29"/>
      <c r="F44" s="14"/>
      <c r="G44" s="20"/>
      <c r="H44" s="20"/>
      <c r="I44" s="20"/>
      <c r="J44" s="22">
        <f>SUM(J45:J48)</f>
        <v>1310.85</v>
      </c>
      <c r="K44" s="22">
        <f t="shared" ref="K44:N44" si="36">SUM(K45:K48)</f>
        <v>625.56999999999994</v>
      </c>
      <c r="L44" s="22">
        <f t="shared" si="36"/>
        <v>1936.42</v>
      </c>
      <c r="M44" s="16"/>
      <c r="N44" s="22">
        <f t="shared" si="36"/>
        <v>0</v>
      </c>
      <c r="O44" s="16"/>
      <c r="P44" s="22">
        <f t="shared" ref="P44" si="37">SUM(P45:P48)</f>
        <v>0</v>
      </c>
      <c r="Q44" s="16"/>
      <c r="R44" s="22">
        <f t="shared" ref="R44" si="38">SUM(R45:R48)</f>
        <v>1936.42</v>
      </c>
    </row>
    <row r="45" spans="1:18" x14ac:dyDescent="0.25">
      <c r="A45" t="s">
        <v>81</v>
      </c>
      <c r="B45" s="30" t="s">
        <v>19</v>
      </c>
      <c r="C45" s="30">
        <v>98504</v>
      </c>
      <c r="D45" s="25" t="s">
        <v>48</v>
      </c>
      <c r="E45" s="30" t="s">
        <v>23</v>
      </c>
      <c r="F45">
        <v>87</v>
      </c>
      <c r="G45" s="21">
        <v>10.24</v>
      </c>
      <c r="H45" s="21">
        <v>3.49</v>
      </c>
      <c r="I45" s="21">
        <f>G45+H45</f>
        <v>13.73</v>
      </c>
      <c r="J45" s="21">
        <f>ROUND($F45*G45,2)</f>
        <v>890.88</v>
      </c>
      <c r="K45" s="21">
        <f>ROUND($F45*H45,2)</f>
        <v>303.63</v>
      </c>
      <c r="L45" s="21">
        <f>J45+K45</f>
        <v>1194.51</v>
      </c>
      <c r="M45" s="38">
        <v>0</v>
      </c>
      <c r="N45" s="21">
        <f>$L45*M45</f>
        <v>0</v>
      </c>
      <c r="O45" s="38">
        <v>0</v>
      </c>
      <c r="P45" s="21">
        <f>$L45*O45</f>
        <v>0</v>
      </c>
      <c r="Q45" s="38">
        <v>1</v>
      </c>
      <c r="R45" s="21">
        <f>$L45*Q45</f>
        <v>1194.51</v>
      </c>
    </row>
    <row r="46" spans="1:18" ht="45" x14ac:dyDescent="0.25">
      <c r="A46" t="s">
        <v>82</v>
      </c>
      <c r="B46" s="30" t="s">
        <v>19</v>
      </c>
      <c r="C46" s="30">
        <v>100981</v>
      </c>
      <c r="D46" s="25" t="s">
        <v>83</v>
      </c>
      <c r="E46" s="30" t="s">
        <v>29</v>
      </c>
      <c r="F46">
        <v>12</v>
      </c>
      <c r="G46" s="21">
        <v>7.92</v>
      </c>
      <c r="H46" s="21">
        <v>1.53</v>
      </c>
      <c r="I46" s="21">
        <f t="shared" ref="I46:I48" si="39">G46+H46</f>
        <v>9.4499999999999993</v>
      </c>
      <c r="J46" s="21">
        <f t="shared" ref="J46:K48" si="40">ROUND($F46*G46,2)</f>
        <v>95.04</v>
      </c>
      <c r="K46" s="21">
        <f t="shared" si="40"/>
        <v>18.36</v>
      </c>
      <c r="L46" s="21">
        <f t="shared" ref="L46:L48" si="41">J46+K46</f>
        <v>113.4</v>
      </c>
      <c r="M46" s="38">
        <v>0</v>
      </c>
      <c r="N46" s="21">
        <f t="shared" ref="N46:N48" si="42">$L46*M46</f>
        <v>0</v>
      </c>
      <c r="O46" s="38">
        <v>0</v>
      </c>
      <c r="P46" s="21">
        <f t="shared" ref="P46:P48" si="43">$L46*O46</f>
        <v>0</v>
      </c>
      <c r="Q46" s="38">
        <v>1</v>
      </c>
      <c r="R46" s="21">
        <f t="shared" ref="R46:R48" si="44">$L46*Q46</f>
        <v>113.4</v>
      </c>
    </row>
    <row r="47" spans="1:18" ht="30" x14ac:dyDescent="0.25">
      <c r="A47" t="s">
        <v>84</v>
      </c>
      <c r="B47" s="30" t="s">
        <v>19</v>
      </c>
      <c r="C47" s="30">
        <v>97917</v>
      </c>
      <c r="D47" s="25" t="s">
        <v>85</v>
      </c>
      <c r="E47" s="30" t="s">
        <v>86</v>
      </c>
      <c r="F47">
        <v>147</v>
      </c>
      <c r="G47" s="21">
        <v>1.83</v>
      </c>
      <c r="H47" s="21">
        <v>0.28999999999999998</v>
      </c>
      <c r="I47" s="21">
        <f t="shared" si="39"/>
        <v>2.12</v>
      </c>
      <c r="J47" s="21">
        <f t="shared" si="40"/>
        <v>269.01</v>
      </c>
      <c r="K47" s="21">
        <f t="shared" si="40"/>
        <v>42.63</v>
      </c>
      <c r="L47" s="21">
        <f t="shared" si="41"/>
        <v>311.64</v>
      </c>
      <c r="M47" s="38">
        <v>0</v>
      </c>
      <c r="N47" s="21">
        <f t="shared" si="42"/>
        <v>0</v>
      </c>
      <c r="O47" s="38">
        <v>0</v>
      </c>
      <c r="P47" s="21">
        <f t="shared" si="43"/>
        <v>0</v>
      </c>
      <c r="Q47" s="38">
        <v>1</v>
      </c>
      <c r="R47" s="21">
        <f t="shared" si="44"/>
        <v>311.64</v>
      </c>
    </row>
    <row r="48" spans="1:18" x14ac:dyDescent="0.25">
      <c r="A48" t="s">
        <v>87</v>
      </c>
      <c r="B48" s="30" t="s">
        <v>19</v>
      </c>
      <c r="C48" s="30">
        <v>99811</v>
      </c>
      <c r="D48" s="25" t="s">
        <v>88</v>
      </c>
      <c r="E48" s="30" t="s">
        <v>23</v>
      </c>
      <c r="F48">
        <v>88.76</v>
      </c>
      <c r="G48" s="21">
        <v>0.63</v>
      </c>
      <c r="H48" s="21">
        <v>2.94</v>
      </c>
      <c r="I48" s="21">
        <f t="shared" si="39"/>
        <v>3.57</v>
      </c>
      <c r="J48" s="21">
        <f t="shared" si="40"/>
        <v>55.92</v>
      </c>
      <c r="K48" s="21">
        <f t="shared" si="40"/>
        <v>260.95</v>
      </c>
      <c r="L48" s="21">
        <f t="shared" si="41"/>
        <v>316.87</v>
      </c>
      <c r="M48" s="38">
        <v>0</v>
      </c>
      <c r="N48" s="21">
        <f t="shared" si="42"/>
        <v>0</v>
      </c>
      <c r="O48" s="38">
        <v>0</v>
      </c>
      <c r="P48" s="21">
        <f t="shared" si="43"/>
        <v>0</v>
      </c>
      <c r="Q48" s="38">
        <v>1</v>
      </c>
      <c r="R48" s="21">
        <f t="shared" si="44"/>
        <v>316.87</v>
      </c>
    </row>
    <row r="49" spans="4:18" ht="9.75" customHeight="1" x14ac:dyDescent="0.25">
      <c r="D49" s="25"/>
      <c r="G49" s="21"/>
      <c r="H49" s="21"/>
      <c r="I49" s="21"/>
      <c r="J49" s="21"/>
      <c r="K49" s="21"/>
      <c r="L49" s="39"/>
      <c r="M49" s="40"/>
      <c r="N49" s="40"/>
      <c r="O49" s="40"/>
      <c r="P49" s="40"/>
      <c r="Q49" s="40"/>
      <c r="R49" s="40"/>
    </row>
    <row r="50" spans="4:18" ht="19.5" customHeight="1" x14ac:dyDescent="0.25">
      <c r="D50" s="35" t="s">
        <v>92</v>
      </c>
      <c r="F50" s="42" t="s">
        <v>112</v>
      </c>
      <c r="G50" s="21"/>
      <c r="H50" s="21"/>
      <c r="I50" s="33" t="s">
        <v>15</v>
      </c>
      <c r="J50" s="23">
        <f>J10+J15+J24+J36+J44</f>
        <v>154992.02000000002</v>
      </c>
      <c r="K50" s="23">
        <f t="shared" ref="K50:N50" si="45">K10+K15+K24+K36+K44</f>
        <v>41110.660000000003</v>
      </c>
      <c r="L50" s="23">
        <f t="shared" si="45"/>
        <v>196102.68</v>
      </c>
      <c r="M50" s="18">
        <f>N50/$L50</f>
        <v>0.25973000470977753</v>
      </c>
      <c r="N50" s="23">
        <f t="shared" si="45"/>
        <v>50933.749999999993</v>
      </c>
      <c r="O50" s="18">
        <f>P50/$L50</f>
        <v>0.34300454231426103</v>
      </c>
      <c r="P50" s="23">
        <f t="shared" ref="P50" si="46">P10+P15+P24+P36+P44</f>
        <v>67264.109999999986</v>
      </c>
      <c r="Q50" s="18">
        <f>R50/$L50</f>
        <v>0.39726545297596133</v>
      </c>
      <c r="R50" s="23">
        <f t="shared" ref="R50" si="47">R10+R15+R24+R36+R44</f>
        <v>77904.819999999992</v>
      </c>
    </row>
    <row r="51" spans="4:18" ht="17.25" customHeight="1" x14ac:dyDescent="0.25">
      <c r="D51" s="25"/>
      <c r="G51" s="21"/>
      <c r="H51" s="21"/>
      <c r="I51" s="21"/>
      <c r="J51" s="21"/>
      <c r="K51" s="21"/>
      <c r="L51" s="42" t="s">
        <v>113</v>
      </c>
      <c r="O51" s="43">
        <f>P51/$L50</f>
        <v>0.60273454702403861</v>
      </c>
      <c r="P51" s="21">
        <f>N50+P50</f>
        <v>118197.85999999999</v>
      </c>
      <c r="Q51" s="43">
        <f>R51/$L50</f>
        <v>1</v>
      </c>
      <c r="R51" s="21">
        <f>P51+R50</f>
        <v>196102.68</v>
      </c>
    </row>
    <row r="52" spans="4:18" ht="15.75" x14ac:dyDescent="0.25">
      <c r="G52" s="21"/>
      <c r="H52" s="21"/>
      <c r="I52" s="21"/>
      <c r="J52" s="21"/>
      <c r="K52" s="31" t="s">
        <v>89</v>
      </c>
      <c r="L52" s="32"/>
    </row>
    <row r="53" spans="4:18" ht="15.75" x14ac:dyDescent="0.25">
      <c r="D53" s="36" t="s">
        <v>93</v>
      </c>
      <c r="G53" s="21"/>
      <c r="H53" s="21"/>
      <c r="I53" s="21"/>
      <c r="J53" s="21"/>
      <c r="K53" s="31" t="s">
        <v>90</v>
      </c>
      <c r="L53" s="32"/>
    </row>
    <row r="54" spans="4:18" ht="15.75" x14ac:dyDescent="0.25">
      <c r="D54" s="36" t="s">
        <v>94</v>
      </c>
      <c r="G54" s="21"/>
      <c r="H54" s="21"/>
      <c r="I54" s="21"/>
      <c r="J54" s="21"/>
      <c r="K54" s="37"/>
      <c r="L54" s="23"/>
    </row>
    <row r="55" spans="4:18" x14ac:dyDescent="0.25">
      <c r="D55" s="25"/>
      <c r="G55" s="21"/>
      <c r="H55" s="21"/>
      <c r="I55" s="21"/>
      <c r="J55" s="21"/>
      <c r="K55" s="21"/>
      <c r="L55" s="21"/>
    </row>
  </sheetData>
  <mergeCells count="12">
    <mergeCell ref="Q8:R8"/>
    <mergeCell ref="A3:C3"/>
    <mergeCell ref="A8:A9"/>
    <mergeCell ref="B8:B9"/>
    <mergeCell ref="C8:C9"/>
    <mergeCell ref="D8:D9"/>
    <mergeCell ref="E8:E9"/>
    <mergeCell ref="F8:F9"/>
    <mergeCell ref="G8:I8"/>
    <mergeCell ref="J8:L8"/>
    <mergeCell ref="M8:N8"/>
    <mergeCell ref="O8:P8"/>
  </mergeCells>
  <phoneticPr fontId="11" type="noConversion"/>
  <pageMargins left="0.9055118110236221" right="0.51181102362204722" top="0.98425196850393704" bottom="0.78740157480314965" header="0.31496062992125984" footer="0.31496062992125984"/>
  <pageSetup paperSize="9" scale="60" fitToHeight="2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</vt:lpstr>
      <vt:lpstr>Cronograma</vt:lpstr>
      <vt:lpstr>Cronograma!Area_de_impressao</vt:lpstr>
      <vt:lpstr>Orçamento!Area_de_impressao</vt:lpstr>
      <vt:lpstr>Cronograma!Titulos_de_impressao</vt:lpstr>
      <vt:lpstr>Orçamento!Titulos_de_impressao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Sinapi em Excel</dc:title>
  <dc:subject>Sinapi em Excel</dc:subject>
  <dc:creator>i9orcamentos.com.br</dc:creator>
  <cp:keywords>Sinapi Excel</cp:keywords>
  <dc:description>Sinapi em Excel</dc:description>
  <cp:lastModifiedBy>Engenharia</cp:lastModifiedBy>
  <cp:lastPrinted>2022-04-27T18:51:47Z</cp:lastPrinted>
  <dcterms:created xsi:type="dcterms:W3CDTF">2022-04-27T17:23:50Z</dcterms:created>
  <dcterms:modified xsi:type="dcterms:W3CDTF">2022-04-27T19:11:14Z</dcterms:modified>
  <cp:category>Sinapi Excel</cp:category>
</cp:coreProperties>
</file>