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\Desktop\Arquivos daTP 01 - fossas\"/>
    </mc:Choice>
  </mc:AlternateContent>
  <bookViews>
    <workbookView xWindow="0" yWindow="0" windowWidth="24000" windowHeight="9735"/>
  </bookViews>
  <sheets>
    <sheet name="Orçamento" sheetId="1" r:id="rId1"/>
    <sheet name="Cronograma" sheetId="2" r:id="rId2"/>
  </sheets>
  <definedNames>
    <definedName name="_xlnm.Print_Area" localSheetId="1">Cronograma!$A$1:$K$29</definedName>
    <definedName name="_xlnm.Print_Area" localSheetId="0">Orçamento!$A$1:$M$28</definedName>
    <definedName name="_xlnm.Print_Titles" localSheetId="1">Cronograma!$8:$9</definedName>
    <definedName name="_xlnm.Print_Titles" localSheetId="0">Orçamento!$8:$9</definedName>
  </definedNames>
  <calcPr calcId="181029"/>
</workbook>
</file>

<file path=xl/calcChain.xml><?xml version="1.0" encoding="utf-8"?>
<calcChain xmlns="http://schemas.openxmlformats.org/spreadsheetml/2006/main">
  <c r="L25" i="1" l="1"/>
  <c r="K24" i="2"/>
  <c r="C27" i="2"/>
  <c r="I12" i="1"/>
  <c r="I13" i="1"/>
  <c r="F13" i="2" s="1"/>
  <c r="I14" i="1"/>
  <c r="L14" i="1" s="1"/>
  <c r="I15" i="1"/>
  <c r="F15" i="1" s="1"/>
  <c r="J15" i="1" s="1"/>
  <c r="I16" i="1"/>
  <c r="I17" i="1"/>
  <c r="F17" i="1" s="1"/>
  <c r="J17" i="1" s="1"/>
  <c r="I18" i="1"/>
  <c r="I19" i="1"/>
  <c r="F19" i="1" s="1"/>
  <c r="J19" i="1" s="1"/>
  <c r="I20" i="1"/>
  <c r="L20" i="1" s="1"/>
  <c r="I21" i="1"/>
  <c r="L21" i="1" s="1"/>
  <c r="I22" i="1"/>
  <c r="F12" i="1"/>
  <c r="G12" i="1" s="1"/>
  <c r="P13" i="1"/>
  <c r="P14" i="1"/>
  <c r="F14" i="1" s="1"/>
  <c r="J14" i="1" s="1"/>
  <c r="P15" i="1"/>
  <c r="P16" i="1"/>
  <c r="P17" i="1"/>
  <c r="P18" i="1"/>
  <c r="P19" i="1"/>
  <c r="P20" i="1"/>
  <c r="P21" i="1"/>
  <c r="P22" i="1"/>
  <c r="P12" i="1"/>
  <c r="L12" i="1"/>
  <c r="G15" i="2"/>
  <c r="G13" i="2"/>
  <c r="G12" i="2"/>
  <c r="I14" i="2"/>
  <c r="F12" i="2"/>
  <c r="L18" i="1"/>
  <c r="F21" i="2" l="1"/>
  <c r="H21" i="2" s="1"/>
  <c r="F20" i="1"/>
  <c r="J20" i="1" s="1"/>
  <c r="F17" i="2"/>
  <c r="L17" i="1"/>
  <c r="F13" i="1"/>
  <c r="J13" i="1" s="1"/>
  <c r="L13" i="1"/>
  <c r="K13" i="1" s="1"/>
  <c r="F22" i="1"/>
  <c r="J22" i="1" s="1"/>
  <c r="F18" i="1"/>
  <c r="J18" i="1" s="1"/>
  <c r="L15" i="1"/>
  <c r="L19" i="1"/>
  <c r="F15" i="2"/>
  <c r="H15" i="2" s="1"/>
  <c r="K15" i="2" s="1"/>
  <c r="F21" i="1"/>
  <c r="J21" i="1" s="1"/>
  <c r="F16" i="1"/>
  <c r="J16" i="1" s="1"/>
  <c r="F19" i="2"/>
  <c r="L16" i="1"/>
  <c r="K16" i="1" s="1"/>
  <c r="J12" i="1"/>
  <c r="H12" i="2"/>
  <c r="K12" i="2" s="1"/>
  <c r="L22" i="1"/>
  <c r="F20" i="2"/>
  <c r="H20" i="2" s="1"/>
  <c r="F18" i="2"/>
  <c r="H18" i="2" s="1"/>
  <c r="F16" i="2"/>
  <c r="H16" i="2" s="1"/>
  <c r="K16" i="2" s="1"/>
  <c r="F14" i="2"/>
  <c r="J14" i="2" s="1"/>
  <c r="K14" i="2" s="1"/>
  <c r="F22" i="2"/>
  <c r="H22" i="2" s="1"/>
  <c r="K14" i="1"/>
  <c r="K21" i="1"/>
  <c r="K20" i="1"/>
  <c r="K19" i="1"/>
  <c r="K18" i="1"/>
  <c r="K17" i="1"/>
  <c r="K15" i="1"/>
  <c r="H19" i="2"/>
  <c r="H13" i="2"/>
  <c r="K13" i="2" s="1"/>
  <c r="H17" i="2"/>
  <c r="J18" i="2"/>
  <c r="K18" i="2" s="1"/>
  <c r="J21" i="2"/>
  <c r="J19" i="2"/>
  <c r="J17" i="2"/>
  <c r="J22" i="2" l="1"/>
  <c r="K22" i="1"/>
  <c r="L23" i="1"/>
  <c r="M17" i="1" s="1"/>
  <c r="J23" i="1"/>
  <c r="K12" i="1"/>
  <c r="H24" i="2"/>
  <c r="K22" i="2"/>
  <c r="J20" i="2"/>
  <c r="K20" i="2" s="1"/>
  <c r="K23" i="1"/>
  <c r="K17" i="2"/>
  <c r="K21" i="2"/>
  <c r="K19" i="2"/>
  <c r="M19" i="1" l="1"/>
  <c r="M22" i="1"/>
  <c r="M14" i="1"/>
  <c r="L27" i="1"/>
  <c r="L26" i="1" s="1"/>
  <c r="M20" i="1"/>
  <c r="M21" i="1"/>
  <c r="M18" i="1"/>
  <c r="M15" i="1"/>
  <c r="M12" i="1"/>
  <c r="M16" i="1"/>
  <c r="M13" i="1"/>
  <c r="J24" i="2"/>
  <c r="M23" i="1" l="1"/>
</calcChain>
</file>

<file path=xl/sharedStrings.xml><?xml version="1.0" encoding="utf-8"?>
<sst xmlns="http://schemas.openxmlformats.org/spreadsheetml/2006/main" count="100" uniqueCount="47">
  <si>
    <r>
      <t xml:space="preserve"> Número: </t>
    </r>
    <r>
      <rPr>
        <sz val="13"/>
        <color rgb="FF000000"/>
        <rFont val="Calibri"/>
      </rPr>
      <t>26</t>
    </r>
  </si>
  <si>
    <r>
      <t xml:space="preserve">BDI Padrão: </t>
    </r>
    <r>
      <rPr>
        <b/>
        <sz val="13"/>
        <color rgb="FF000000"/>
        <rFont val="Calibri"/>
      </rPr>
      <t>25,000%</t>
    </r>
  </si>
  <si>
    <t>Item</t>
  </si>
  <si>
    <t>Código</t>
  </si>
  <si>
    <t>Descrição</t>
  </si>
  <si>
    <t>Un.</t>
  </si>
  <si>
    <t>Qtd.</t>
  </si>
  <si>
    <t>% Total</t>
  </si>
  <si>
    <t>MAT</t>
  </si>
  <si>
    <t>M.O.</t>
  </si>
  <si>
    <t>Total</t>
  </si>
  <si>
    <t>LOCAÇÃO COM CAVALETE COM ALTURA DE 0,50 M - 2 UTILIZAÇÕES. AF_10/2018</t>
  </si>
  <si>
    <t>UN</t>
  </si>
  <si>
    <t>M3</t>
  </si>
  <si>
    <t>REATERRO MANUAL DE VALAS COM COMPACTAÇÃO MECANIZADA. AF_04/2016</t>
  </si>
  <si>
    <t>TUBO PVC, SERIE NORMAL, ESGOTO PREDIAL, DN 100 MM, FORNECIDO E INSTALADO EM RAMAL DE DESCARGA OU RAMAL DE ESGOTO SANITÁRIO. AF_12/2014</t>
  </si>
  <si>
    <t>M</t>
  </si>
  <si>
    <t>Sistema de tratamento sanitário no Hospital</t>
  </si>
  <si>
    <t>CAIXA DE GORDURA DUPLA (CAPACIDADE: 126 L), RETANGULAR, EM ALVENARIA COM TIJOLOS CERÂMICOS MACIÇOS, DIMENSÕES INTERNAS = 0,4X0,7 M, ALTURA INTERNA = 0,8 M. AF_05/2018</t>
  </si>
  <si>
    <t>TANQUE SÉPTICO RETANGULAR, EM ALVENARIA COM TIJOLOS CERÂMICOS MACIÇOS, DIMENSÕES INTERNAS: 1,4 X 3,2 X 1,8 M, VOLUME ÚTIL: 6272 L (PARA 32 CONTRIBUINTES). AF_05/2018</t>
  </si>
  <si>
    <t>FILTRO ANAERÓBIO RETANGULAR, EM ALVENARIA COM TIJOLOS CERÂMICOS MACIÇOS, DIMENSÕES INTERNAS: 1,4 X 3,0 X 1,67 M, VOLUME ÚTIL: 5040 L (PARA 32 CONTRIBUINTES). AF_05/2018</t>
  </si>
  <si>
    <t>SUMIDOURO RETANGULAR, EM ALVENARIA COM TIJOLOS CERÂMICOS MACIÇOS, DIMENSÕES INTERNAS: 1,6 X 3,4 X 3,0 M, ÁREA DE INFILTRAÇÃO: 32,9 M² (PARA 13 CONTRIBUINTES). AF_05/2018</t>
  </si>
  <si>
    <t>TANQUE SÉPTICO RETANGULAR, EM ALVENARIA COM TIJOLOS CERÂMICOS MACIÇOS, DIMENSÕES INTERNAS: 1,2 X 2,4 X 1,6 M, VOLUME ÚTIL: 3456 L (PARA 13 CONTRIBUINTES). AF_05/2018</t>
  </si>
  <si>
    <t>Total sem BDI</t>
  </si>
  <si>
    <t>Total do BDI</t>
  </si>
  <si>
    <t xml:space="preserve"> (Preço desonerado)</t>
  </si>
  <si>
    <t>ESCAVAÇÃO MECANIZADA DE VALA COM PROFUNDIDADE ATÉ 1,5 M COM RETROESCAVADEIRA, LARGURA MENOR QUE 0,8 M, EM SOLO DE 1A CATEGORIA, LOCAIS COM BAIXO NÍVEL DE INTERFERÊNCIA. AF_01/2015</t>
  </si>
  <si>
    <t>Município de Itaiópolis</t>
  </si>
  <si>
    <t>FILTRO ANAERÓBIO RETANGULAR, EM ALVENARIA COM TIJOLOS CERÂMICOS MACIÇOS, DIMENSÕES INTERNAS: 1,2 X 1,8 X 1,67 M, VOLUME ÚTIL: 2592 L (PARA 13 CONTRIBUINTES). AF_05/2017</t>
  </si>
  <si>
    <t>Gunter Eduardo Stefan</t>
  </si>
  <si>
    <t xml:space="preserve">Eng° Civil CREA-SC 129153-8 </t>
  </si>
  <si>
    <t>MÊS 1</t>
  </si>
  <si>
    <t>MÊS 2</t>
  </si>
  <si>
    <t>Preço unit. (R$)</t>
  </si>
  <si>
    <t>Preço Unit. com BDI (R$)</t>
  </si>
  <si>
    <t>Preço Total (R$)</t>
  </si>
  <si>
    <t>Qtd. Total</t>
  </si>
  <si>
    <t>CAIXA INSPEÇÃO ENTERRADA HIDRÁULICA RETANGULAR EM ALVENARIA COM TIJOLOS CERÂMICOS MACIÇOS, DIMENSÕES INTERNAS: 0,6X0,6X0,6 M PARA REDE DE ESGOTO. AF_05/2018</t>
  </si>
  <si>
    <t>Cronograma Físico-financeiro</t>
  </si>
  <si>
    <t>Planilha Orçamentária</t>
  </si>
  <si>
    <t>TOTAL</t>
  </si>
  <si>
    <t>ESCAVAÇÃO MECANIZADA DE VALA COM PROFUNDIDADE ATÉ 1,5 M COM RETROESCAVADEIRA, EM SOLO DE 1A CATEGORIA, LOCAIS COM BAIXO NÍVEL DE INTERFERÊNCIA. AF_01/2015</t>
  </si>
  <si>
    <t>%mat</t>
  </si>
  <si>
    <r>
      <t xml:space="preserve">Obra: </t>
    </r>
    <r>
      <rPr>
        <b/>
        <sz val="12"/>
        <color rgb="FF000000"/>
        <rFont val="Calibri"/>
      </rPr>
      <t>Sistemas de Tratamento Sanitário</t>
    </r>
  </si>
  <si>
    <t>Local: Hospital de Itaiópolis</t>
  </si>
  <si>
    <t xml:space="preserve"> SINAPI: SC 11/2021</t>
  </si>
  <si>
    <t>Itaiópolis - SC, 10 de janeiro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</si>
</sst>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3"/>
      <color rgb="FF000000"/>
      <name val="Calibri"/>
    </font>
    <font>
      <sz val="12"/>
      <color rgb="FF000000"/>
      <name val="Calibri"/>
    </font>
    <font>
      <b/>
      <sz val="20"/>
      <color rgb="FF000000"/>
      <name val="Calibri"/>
    </font>
    <font>
      <b/>
      <sz val="12"/>
      <color rgb="FF000000"/>
      <name val="Calibri"/>
    </font>
    <font>
      <b/>
      <sz val="13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5D5D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4" fontId="0" fillId="2" borderId="6" xfId="0" applyNumberForma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6" fillId="4" borderId="0" xfId="0" applyNumberFormat="1" applyFont="1" applyFill="1" applyAlignment="1">
      <alignment vertical="center"/>
    </xf>
    <xf numFmtId="10" fontId="0" fillId="0" borderId="0" xfId="0" applyNumberFormat="1" applyAlignment="1">
      <alignment vertical="center"/>
    </xf>
    <xf numFmtId="10" fontId="0" fillId="2" borderId="0" xfId="0" applyNumberFormat="1" applyFill="1" applyAlignment="1">
      <alignment vertical="center"/>
    </xf>
    <xf numFmtId="10" fontId="0" fillId="2" borderId="4" xfId="0" applyNumberFormat="1" applyFill="1" applyBorder="1" applyAlignment="1">
      <alignment vertical="center"/>
    </xf>
    <xf numFmtId="10" fontId="0" fillId="2" borderId="5" xfId="0" applyNumberFormat="1" applyFill="1" applyBorder="1" applyAlignment="1">
      <alignment vertical="center"/>
    </xf>
    <xf numFmtId="10" fontId="0" fillId="2" borderId="6" xfId="0" applyNumberFormat="1" applyFill="1" applyBorder="1" applyAlignment="1">
      <alignment vertical="center"/>
    </xf>
    <xf numFmtId="4" fontId="7" fillId="4" borderId="0" xfId="0" applyNumberFormat="1" applyFont="1" applyFill="1" applyAlignment="1">
      <alignment horizontal="center" vertical="center"/>
    </xf>
    <xf numFmtId="4" fontId="0" fillId="4" borderId="0" xfId="0" applyNumberFormat="1" applyFill="1" applyAlignment="1">
      <alignment vertical="center"/>
    </xf>
    <xf numFmtId="4" fontId="4" fillId="4" borderId="0" xfId="0" applyNumberFormat="1" applyFont="1" applyFill="1" applyAlignment="1">
      <alignment vertical="center"/>
    </xf>
    <xf numFmtId="4" fontId="4" fillId="4" borderId="0" xfId="0" applyNumberFormat="1" applyFont="1" applyFill="1" applyAlignment="1">
      <alignment horizontal="center" vertical="center"/>
    </xf>
    <xf numFmtId="10" fontId="0" fillId="5" borderId="9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0" fontId="0" fillId="0" borderId="0" xfId="0" applyNumberFormat="1" applyFill="1" applyBorder="1" applyAlignment="1">
      <alignment horizontal="center" vertical="center"/>
    </xf>
    <xf numFmtId="9" fontId="4" fillId="4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4" fontId="0" fillId="5" borderId="11" xfId="0" applyNumberFormat="1" applyFill="1" applyBorder="1" applyAlignment="1">
      <alignment horizontal="center" vertical="center" wrapText="1"/>
    </xf>
    <xf numFmtId="4" fontId="0" fillId="5" borderId="12" xfId="0" applyNumberForma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605117</xdr:colOff>
      <xdr:row>2</xdr:row>
      <xdr:rowOff>11206</xdr:rowOff>
    </xdr:from>
    <xdr:ext cx="647700" cy="428625"/>
    <xdr:pic>
      <xdr:nvPicPr>
        <xdr:cNvPr id="2" name="Logo da Sua Empresa" descr="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69588" y="280147"/>
          <a:ext cx="647700" cy="428625"/>
        </a:xfrm>
        <a:prstGeom prst="rect">
          <a:avLst/>
        </a:prstGeom>
      </xdr:spPr>
    </xdr:pic>
    <xdr:clientData/>
  </xdr:oneCellAnchor>
  <xdr:twoCellAnchor editAs="oneCell">
    <xdr:from>
      <xdr:col>10</xdr:col>
      <xdr:colOff>437029</xdr:colOff>
      <xdr:row>1</xdr:row>
      <xdr:rowOff>56031</xdr:rowOff>
    </xdr:from>
    <xdr:to>
      <xdr:col>11</xdr:col>
      <xdr:colOff>448236</xdr:colOff>
      <xdr:row>5</xdr:row>
      <xdr:rowOff>134472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27441" y="112060"/>
          <a:ext cx="784413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11206</xdr:rowOff>
    </xdr:from>
    <xdr:ext cx="647700" cy="428625"/>
    <xdr:pic>
      <xdr:nvPicPr>
        <xdr:cNvPr id="2" name="Logo da Sua Empresa" descr="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7992" y="277906"/>
          <a:ext cx="647700" cy="428625"/>
        </a:xfrm>
        <a:prstGeom prst="rect">
          <a:avLst/>
        </a:prstGeom>
      </xdr:spPr>
    </xdr:pic>
    <xdr:clientData/>
  </xdr:oneCellAnchor>
  <xdr:twoCellAnchor editAs="oneCell">
    <xdr:from>
      <xdr:col>8</xdr:col>
      <xdr:colOff>694764</xdr:colOff>
      <xdr:row>1</xdr:row>
      <xdr:rowOff>11207</xdr:rowOff>
    </xdr:from>
    <xdr:to>
      <xdr:col>9</xdr:col>
      <xdr:colOff>705969</xdr:colOff>
      <xdr:row>5</xdr:row>
      <xdr:rowOff>44823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43029" y="112060"/>
          <a:ext cx="806823" cy="941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Normal="100" workbookViewId="0">
      <pane ySplit="9" topLeftCell="A19" activePane="bottomLeft" state="frozen"/>
      <selection pane="bottomLeft" activeCell="J33" sqref="J33"/>
    </sheetView>
  </sheetViews>
  <sheetFormatPr defaultRowHeight="15" x14ac:dyDescent="0.25"/>
  <cols>
    <col min="1" max="1" width="5.7109375" style="29" customWidth="1"/>
    <col min="2" max="2" width="9.42578125" style="9" customWidth="1"/>
    <col min="3" max="3" width="81.7109375" style="9" customWidth="1"/>
    <col min="4" max="4" width="6.140625" style="29" customWidth="1"/>
    <col min="5" max="5" width="7.140625" style="9" customWidth="1"/>
    <col min="6" max="7" width="10.140625" style="9" customWidth="1"/>
    <col min="8" max="8" width="11.140625" style="9" hidden="1" customWidth="1"/>
    <col min="9" max="9" width="12" style="9" customWidth="1"/>
    <col min="10" max="12" width="11.5703125" style="9" customWidth="1"/>
    <col min="13" max="13" width="9.85546875" style="37" customWidth="1"/>
    <col min="14" max="14" width="2.7109375" style="9" customWidth="1"/>
    <col min="15" max="15" width="8.140625" style="9" customWidth="1"/>
    <col min="16" max="16384" width="9.140625" style="9"/>
  </cols>
  <sheetData>
    <row r="1" spans="1:17" ht="5.0999999999999996" customHeight="1" x14ac:dyDescent="0.25">
      <c r="A1" s="11"/>
      <c r="B1" s="1"/>
      <c r="C1" s="1"/>
      <c r="D1" s="11"/>
      <c r="E1" s="1"/>
      <c r="F1" s="1"/>
      <c r="G1" s="1"/>
      <c r="H1" s="1"/>
      <c r="I1" s="1"/>
      <c r="J1" s="1"/>
      <c r="K1" s="1"/>
      <c r="L1" s="1"/>
      <c r="M1" s="38"/>
    </row>
    <row r="2" spans="1:17" ht="17.100000000000001" customHeight="1" x14ac:dyDescent="0.25">
      <c r="A2" s="57" t="s">
        <v>0</v>
      </c>
      <c r="B2" s="13"/>
      <c r="C2" s="2"/>
      <c r="D2" s="14"/>
      <c r="E2" s="13"/>
      <c r="F2" s="13" t="s">
        <v>1</v>
      </c>
      <c r="G2" s="13"/>
      <c r="H2" s="13"/>
      <c r="I2" s="15" t="s">
        <v>25</v>
      </c>
      <c r="J2" s="13"/>
      <c r="K2" s="13"/>
      <c r="L2" s="13"/>
      <c r="M2" s="39"/>
    </row>
    <row r="3" spans="1:17" ht="21" customHeight="1" x14ac:dyDescent="0.25">
      <c r="A3" s="59" t="s">
        <v>45</v>
      </c>
      <c r="B3" s="60"/>
      <c r="C3" s="56" t="s">
        <v>43</v>
      </c>
      <c r="D3" s="11"/>
      <c r="E3" s="1"/>
      <c r="F3" s="18" t="s">
        <v>44</v>
      </c>
      <c r="G3" s="1"/>
      <c r="H3" s="1"/>
      <c r="I3" s="1"/>
      <c r="J3" s="1"/>
      <c r="K3" s="1"/>
      <c r="L3" s="1"/>
      <c r="M3" s="40"/>
    </row>
    <row r="4" spans="1:17" ht="9" customHeight="1" x14ac:dyDescent="0.25">
      <c r="A4" s="59"/>
      <c r="B4" s="60"/>
      <c r="C4" s="3"/>
      <c r="D4" s="11"/>
      <c r="E4" s="1"/>
      <c r="G4" s="1"/>
      <c r="H4" s="1"/>
      <c r="I4" s="1"/>
      <c r="J4" s="1"/>
      <c r="K4" s="1"/>
      <c r="L4" s="1"/>
      <c r="M4" s="40"/>
    </row>
    <row r="5" spans="1:17" ht="21.75" customHeight="1" x14ac:dyDescent="0.25">
      <c r="A5" s="59"/>
      <c r="B5" s="60"/>
      <c r="C5" s="4" t="s">
        <v>39</v>
      </c>
      <c r="D5" s="11"/>
      <c r="E5" s="63" t="s">
        <v>27</v>
      </c>
      <c r="F5" s="63"/>
      <c r="G5" s="63"/>
      <c r="H5" s="63"/>
      <c r="I5" s="63"/>
      <c r="J5" s="1"/>
      <c r="K5" s="1"/>
      <c r="L5" s="1"/>
      <c r="M5" s="40"/>
    </row>
    <row r="6" spans="1:17" ht="12" customHeight="1" x14ac:dyDescent="0.25">
      <c r="A6" s="61"/>
      <c r="B6" s="62"/>
      <c r="C6" s="5"/>
      <c r="D6" s="22"/>
      <c r="E6" s="5"/>
      <c r="F6" s="5"/>
      <c r="G6" s="5"/>
      <c r="H6" s="5"/>
      <c r="I6" s="5"/>
      <c r="J6" s="5"/>
      <c r="K6" s="5"/>
      <c r="L6" s="5"/>
      <c r="M6" s="41"/>
    </row>
    <row r="7" spans="1:17" ht="8.1" customHeight="1" x14ac:dyDescent="0.25">
      <c r="A7" s="11"/>
      <c r="B7" s="1"/>
      <c r="C7" s="1"/>
      <c r="D7" s="11"/>
      <c r="E7" s="1"/>
      <c r="F7" s="1"/>
      <c r="G7" s="1"/>
      <c r="H7" s="1"/>
      <c r="I7" s="1"/>
      <c r="J7" s="1"/>
      <c r="K7" s="1"/>
      <c r="L7" s="1"/>
      <c r="M7" s="38"/>
    </row>
    <row r="8" spans="1:17" ht="20.100000000000001" customHeight="1" x14ac:dyDescent="0.25">
      <c r="A8" s="58" t="s">
        <v>2</v>
      </c>
      <c r="B8" s="58" t="s">
        <v>3</v>
      </c>
      <c r="C8" s="58" t="s">
        <v>4</v>
      </c>
      <c r="D8" s="58" t="s">
        <v>5</v>
      </c>
      <c r="E8" s="58" t="s">
        <v>6</v>
      </c>
      <c r="F8" s="58" t="s">
        <v>34</v>
      </c>
      <c r="G8" s="58"/>
      <c r="H8" s="58"/>
      <c r="I8" s="58"/>
      <c r="J8" s="58" t="s">
        <v>35</v>
      </c>
      <c r="K8" s="58"/>
      <c r="L8" s="58"/>
      <c r="M8" s="46" t="s">
        <v>7</v>
      </c>
    </row>
    <row r="9" spans="1:17" x14ac:dyDescent="0.25">
      <c r="A9" s="58"/>
      <c r="B9" s="58"/>
      <c r="C9" s="64"/>
      <c r="D9" s="58"/>
      <c r="E9" s="58"/>
      <c r="F9" s="47" t="s">
        <v>8</v>
      </c>
      <c r="G9" s="47" t="s">
        <v>9</v>
      </c>
      <c r="H9" s="47"/>
      <c r="I9" s="47" t="s">
        <v>10</v>
      </c>
      <c r="J9" s="47" t="s">
        <v>8</v>
      </c>
      <c r="K9" s="47" t="s">
        <v>9</v>
      </c>
      <c r="L9" s="47" t="s">
        <v>10</v>
      </c>
      <c r="M9" s="46"/>
    </row>
    <row r="10" spans="1:17" s="52" customFormat="1" ht="10.5" customHeight="1" x14ac:dyDescent="0.25">
      <c r="A10" s="48"/>
      <c r="B10" s="48"/>
      <c r="C10" s="49"/>
      <c r="D10" s="48"/>
      <c r="E10" s="48"/>
      <c r="F10" s="50"/>
      <c r="G10" s="50"/>
      <c r="H10" s="50"/>
      <c r="I10" s="50"/>
      <c r="J10" s="50"/>
      <c r="K10" s="50"/>
      <c r="L10" s="50"/>
      <c r="M10" s="53"/>
    </row>
    <row r="11" spans="1:17" ht="24.95" customHeight="1" x14ac:dyDescent="0.25">
      <c r="A11" s="25"/>
      <c r="B11" s="24"/>
      <c r="C11" s="6" t="s">
        <v>17</v>
      </c>
      <c r="D11" s="25"/>
      <c r="E11" s="24"/>
      <c r="F11" s="26"/>
      <c r="G11" s="26"/>
      <c r="H11" s="26"/>
      <c r="I11" s="26"/>
      <c r="J11" s="27"/>
      <c r="K11" s="27"/>
      <c r="L11" s="27"/>
      <c r="M11" s="36"/>
      <c r="P11" s="55" t="s">
        <v>42</v>
      </c>
    </row>
    <row r="12" spans="1:17" x14ac:dyDescent="0.25">
      <c r="A12" s="31">
        <v>1</v>
      </c>
      <c r="B12" s="9">
        <v>99061</v>
      </c>
      <c r="C12" s="7" t="s">
        <v>11</v>
      </c>
      <c r="D12" s="29" t="s">
        <v>12</v>
      </c>
      <c r="E12" s="9">
        <v>4</v>
      </c>
      <c r="F12" s="30">
        <f>ROUND(I12*P12,2)</f>
        <v>55.73</v>
      </c>
      <c r="G12" s="30">
        <f>I12-F12</f>
        <v>69.569999999999993</v>
      </c>
      <c r="H12" s="30">
        <v>100.24</v>
      </c>
      <c r="I12" s="30">
        <f>ROUND(H12*1.25,2)</f>
        <v>125.3</v>
      </c>
      <c r="J12" s="30">
        <f>ROUND($E12*F12,2)</f>
        <v>222.92</v>
      </c>
      <c r="K12" s="30">
        <f>L12-J12</f>
        <v>278.27999999999997</v>
      </c>
      <c r="L12" s="30">
        <f>ROUND($E12*I12,2)</f>
        <v>501.2</v>
      </c>
      <c r="M12" s="37">
        <f>L12/$L$23</f>
        <v>7.3769780000618171E-3</v>
      </c>
      <c r="O12" s="30">
        <v>52.25</v>
      </c>
      <c r="P12" s="9">
        <f>O12/Q12</f>
        <v>0.44479441559547117</v>
      </c>
      <c r="Q12" s="30">
        <v>117.47</v>
      </c>
    </row>
    <row r="13" spans="1:17" ht="50.25" customHeight="1" x14ac:dyDescent="0.25">
      <c r="A13" s="31">
        <v>2</v>
      </c>
      <c r="B13" s="9">
        <v>90105</v>
      </c>
      <c r="C13" s="8" t="s">
        <v>41</v>
      </c>
      <c r="D13" s="29" t="s">
        <v>13</v>
      </c>
      <c r="E13" s="9">
        <v>98.09</v>
      </c>
      <c r="F13" s="30">
        <f t="shared" ref="F13:F22" si="0">ROUND(I13*P13,2)</f>
        <v>5.55</v>
      </c>
      <c r="G13" s="30">
        <v>3.19</v>
      </c>
      <c r="H13" s="30">
        <v>7.78</v>
      </c>
      <c r="I13" s="30">
        <f t="shared" ref="I13:I22" si="1">ROUND(H13*1.25,2)</f>
        <v>9.73</v>
      </c>
      <c r="J13" s="30">
        <f t="shared" ref="J13:J22" si="2">ROUND($E13*F13,2)</f>
        <v>544.4</v>
      </c>
      <c r="K13" s="30">
        <f t="shared" ref="K13:K22" si="3">L13-J13</f>
        <v>410.02</v>
      </c>
      <c r="L13" s="30">
        <f t="shared" ref="L13:L22" si="4">ROUND($E13*I13,2)</f>
        <v>954.42</v>
      </c>
      <c r="M13" s="37">
        <f t="shared" ref="M13:M22" si="5">L13/$L$23</f>
        <v>1.4047756071067438E-2</v>
      </c>
      <c r="O13" s="30">
        <v>4.2300000000000004</v>
      </c>
      <c r="P13" s="9">
        <f t="shared" ref="P13:P22" si="6">O13/Q13</f>
        <v>0.57008086253369283</v>
      </c>
      <c r="Q13" s="30">
        <v>7.42</v>
      </c>
    </row>
    <row r="14" spans="1:17" x14ac:dyDescent="0.25">
      <c r="A14" s="31">
        <v>3</v>
      </c>
      <c r="B14" s="9">
        <v>93382</v>
      </c>
      <c r="C14" s="7" t="s">
        <v>14</v>
      </c>
      <c r="D14" s="29" t="s">
        <v>13</v>
      </c>
      <c r="E14" s="9">
        <v>20.8</v>
      </c>
      <c r="F14" s="30">
        <f t="shared" si="0"/>
        <v>9.17</v>
      </c>
      <c r="G14" s="30">
        <v>22.89</v>
      </c>
      <c r="H14" s="30">
        <v>31.01</v>
      </c>
      <c r="I14" s="30">
        <f t="shared" si="1"/>
        <v>38.76</v>
      </c>
      <c r="J14" s="30">
        <f t="shared" si="2"/>
        <v>190.74</v>
      </c>
      <c r="K14" s="30">
        <f t="shared" si="3"/>
        <v>615.47</v>
      </c>
      <c r="L14" s="30">
        <f t="shared" si="4"/>
        <v>806.21</v>
      </c>
      <c r="M14" s="37">
        <f t="shared" si="5"/>
        <v>1.1866307728311728E-2</v>
      </c>
      <c r="O14" s="30">
        <v>7.09</v>
      </c>
      <c r="P14" s="9">
        <f t="shared" si="6"/>
        <v>0.23649099399599732</v>
      </c>
      <c r="Q14" s="30">
        <v>29.98</v>
      </c>
    </row>
    <row r="15" spans="1:17" ht="45" x14ac:dyDescent="0.25">
      <c r="A15" s="31">
        <v>4</v>
      </c>
      <c r="B15" s="9">
        <v>98105</v>
      </c>
      <c r="C15" s="7" t="s">
        <v>18</v>
      </c>
      <c r="D15" s="29" t="s">
        <v>12</v>
      </c>
      <c r="E15" s="9">
        <v>1</v>
      </c>
      <c r="F15" s="30">
        <f t="shared" si="0"/>
        <v>498.35</v>
      </c>
      <c r="G15" s="30">
        <v>370.33</v>
      </c>
      <c r="H15" s="30">
        <v>799</v>
      </c>
      <c r="I15" s="30">
        <f t="shared" si="1"/>
        <v>998.75</v>
      </c>
      <c r="J15" s="30">
        <f t="shared" si="2"/>
        <v>498.35</v>
      </c>
      <c r="K15" s="30">
        <f t="shared" si="3"/>
        <v>500.4</v>
      </c>
      <c r="L15" s="30">
        <f t="shared" si="4"/>
        <v>998.75</v>
      </c>
      <c r="M15" s="37">
        <f t="shared" si="5"/>
        <v>1.4700232995933241E-2</v>
      </c>
      <c r="O15" s="30">
        <v>368.82</v>
      </c>
      <c r="P15" s="9">
        <f t="shared" si="6"/>
        <v>0.49897855644997635</v>
      </c>
      <c r="Q15" s="30">
        <v>739.15</v>
      </c>
    </row>
    <row r="16" spans="1:17" ht="45" x14ac:dyDescent="0.25">
      <c r="A16" s="31">
        <v>5</v>
      </c>
      <c r="B16" s="9">
        <v>97902</v>
      </c>
      <c r="C16" s="8" t="s">
        <v>37</v>
      </c>
      <c r="D16" s="29" t="s">
        <v>12</v>
      </c>
      <c r="E16" s="9">
        <v>2</v>
      </c>
      <c r="F16" s="30">
        <f t="shared" si="0"/>
        <v>433.16</v>
      </c>
      <c r="G16" s="30">
        <v>309.27</v>
      </c>
      <c r="H16" s="30">
        <v>679.4</v>
      </c>
      <c r="I16" s="30">
        <f t="shared" si="1"/>
        <v>849.25</v>
      </c>
      <c r="J16" s="30">
        <f t="shared" si="2"/>
        <v>866.32</v>
      </c>
      <c r="K16" s="30">
        <f t="shared" si="3"/>
        <v>832.18</v>
      </c>
      <c r="L16" s="30">
        <f t="shared" si="4"/>
        <v>1698.5</v>
      </c>
      <c r="M16" s="37">
        <f t="shared" si="5"/>
        <v>2.4999595237639661E-2</v>
      </c>
      <c r="O16" s="30">
        <v>321.95999999999998</v>
      </c>
      <c r="P16" s="9">
        <f t="shared" si="6"/>
        <v>0.51005180362150082</v>
      </c>
      <c r="Q16" s="30">
        <v>631.23</v>
      </c>
    </row>
    <row r="17" spans="1:17" ht="45" x14ac:dyDescent="0.25">
      <c r="A17" s="31">
        <v>6</v>
      </c>
      <c r="B17" s="9">
        <v>98068</v>
      </c>
      <c r="C17" s="7" t="s">
        <v>19</v>
      </c>
      <c r="D17" s="29" t="s">
        <v>12</v>
      </c>
      <c r="E17" s="9">
        <v>1</v>
      </c>
      <c r="F17" s="30">
        <f t="shared" si="0"/>
        <v>9087.2199999999993</v>
      </c>
      <c r="G17" s="30">
        <v>3999.08</v>
      </c>
      <c r="H17" s="30">
        <v>11590.7</v>
      </c>
      <c r="I17" s="30">
        <f t="shared" si="1"/>
        <v>14488.38</v>
      </c>
      <c r="J17" s="30">
        <f t="shared" si="2"/>
        <v>9087.2199999999993</v>
      </c>
      <c r="K17" s="30">
        <f t="shared" si="3"/>
        <v>5401.16</v>
      </c>
      <c r="L17" s="30">
        <f t="shared" si="4"/>
        <v>14488.38</v>
      </c>
      <c r="M17" s="37">
        <f t="shared" si="5"/>
        <v>0.21324912313754116</v>
      </c>
      <c r="O17" s="30">
        <v>6728.29</v>
      </c>
      <c r="P17" s="9">
        <f t="shared" si="6"/>
        <v>0.62720778718362469</v>
      </c>
      <c r="Q17" s="30">
        <v>10727.37</v>
      </c>
    </row>
    <row r="18" spans="1:17" ht="45" x14ac:dyDescent="0.25">
      <c r="A18" s="31">
        <v>7</v>
      </c>
      <c r="B18" s="9">
        <v>98074</v>
      </c>
      <c r="C18" s="7" t="s">
        <v>20</v>
      </c>
      <c r="D18" s="29" t="s">
        <v>12</v>
      </c>
      <c r="E18" s="9">
        <v>1</v>
      </c>
      <c r="F18" s="30">
        <f t="shared" si="0"/>
        <v>9105.4500000000007</v>
      </c>
      <c r="G18" s="30">
        <v>4277.3900000000003</v>
      </c>
      <c r="H18" s="30">
        <v>11852.86</v>
      </c>
      <c r="I18" s="30">
        <f t="shared" si="1"/>
        <v>14816.08</v>
      </c>
      <c r="J18" s="30">
        <f t="shared" si="2"/>
        <v>9105.4500000000007</v>
      </c>
      <c r="K18" s="30">
        <f t="shared" si="3"/>
        <v>5710.6299999999992</v>
      </c>
      <c r="L18" s="30">
        <f t="shared" si="4"/>
        <v>14816.08</v>
      </c>
      <c r="M18" s="37">
        <f t="shared" si="5"/>
        <v>0.21807241860964863</v>
      </c>
      <c r="O18" s="30">
        <v>6820.18</v>
      </c>
      <c r="P18" s="9">
        <f t="shared" si="6"/>
        <v>0.61456517057337778</v>
      </c>
      <c r="Q18" s="30">
        <v>11097.57</v>
      </c>
    </row>
    <row r="19" spans="1:17" ht="45" x14ac:dyDescent="0.25">
      <c r="A19" s="31">
        <v>8</v>
      </c>
      <c r="B19" s="9">
        <v>98080</v>
      </c>
      <c r="C19" s="7" t="s">
        <v>21</v>
      </c>
      <c r="D19" s="29" t="s">
        <v>12</v>
      </c>
      <c r="E19" s="9">
        <v>1</v>
      </c>
      <c r="F19" s="30">
        <f t="shared" si="0"/>
        <v>9910.35</v>
      </c>
      <c r="G19" s="30">
        <v>4124.26</v>
      </c>
      <c r="H19" s="30">
        <v>12521.66</v>
      </c>
      <c r="I19" s="30">
        <f t="shared" si="1"/>
        <v>15652.08</v>
      </c>
      <c r="J19" s="30">
        <f t="shared" si="2"/>
        <v>9910.35</v>
      </c>
      <c r="K19" s="30">
        <f t="shared" si="3"/>
        <v>5741.73</v>
      </c>
      <c r="L19" s="30">
        <f t="shared" si="4"/>
        <v>15652.08</v>
      </c>
      <c r="M19" s="37">
        <f t="shared" si="5"/>
        <v>0.23037719436394169</v>
      </c>
      <c r="O19" s="30">
        <v>7118.56</v>
      </c>
      <c r="P19" s="9">
        <f t="shared" si="6"/>
        <v>0.63316498885510941</v>
      </c>
      <c r="Q19" s="30">
        <v>11242.82</v>
      </c>
    </row>
    <row r="20" spans="1:17" ht="45" x14ac:dyDescent="0.25">
      <c r="A20" s="31">
        <v>9</v>
      </c>
      <c r="B20" s="9">
        <v>98067</v>
      </c>
      <c r="C20" s="7" t="s">
        <v>22</v>
      </c>
      <c r="D20" s="29" t="s">
        <v>12</v>
      </c>
      <c r="E20" s="9">
        <v>1</v>
      </c>
      <c r="F20" s="30">
        <f t="shared" si="0"/>
        <v>6442.78</v>
      </c>
      <c r="G20" s="30">
        <v>2819.61</v>
      </c>
      <c r="H20" s="30">
        <v>8199.2800000000007</v>
      </c>
      <c r="I20" s="30">
        <f t="shared" si="1"/>
        <v>10249.1</v>
      </c>
      <c r="J20" s="30">
        <f t="shared" si="2"/>
        <v>6442.78</v>
      </c>
      <c r="K20" s="30">
        <f t="shared" si="3"/>
        <v>3806.3200000000006</v>
      </c>
      <c r="L20" s="30">
        <f t="shared" si="4"/>
        <v>10249.1</v>
      </c>
      <c r="M20" s="37">
        <f t="shared" si="5"/>
        <v>0.15085272390349877</v>
      </c>
      <c r="O20" s="30">
        <v>4772.62</v>
      </c>
      <c r="P20" s="9">
        <f t="shared" si="6"/>
        <v>0.62861899599985782</v>
      </c>
      <c r="Q20" s="30">
        <v>7592.23</v>
      </c>
    </row>
    <row r="21" spans="1:17" ht="45" x14ac:dyDescent="0.25">
      <c r="A21" s="31">
        <v>10</v>
      </c>
      <c r="B21" s="9">
        <v>98072</v>
      </c>
      <c r="C21" s="7" t="s">
        <v>28</v>
      </c>
      <c r="D21" s="29" t="s">
        <v>12</v>
      </c>
      <c r="E21" s="9">
        <v>1</v>
      </c>
      <c r="F21" s="30">
        <f t="shared" si="0"/>
        <v>3903.85</v>
      </c>
      <c r="G21" s="30">
        <v>2758.14</v>
      </c>
      <c r="H21" s="30">
        <v>5044.62</v>
      </c>
      <c r="I21" s="30">
        <f t="shared" si="1"/>
        <v>6305.78</v>
      </c>
      <c r="J21" s="30">
        <f t="shared" si="2"/>
        <v>3903.85</v>
      </c>
      <c r="K21" s="30">
        <f t="shared" si="3"/>
        <v>2401.9299999999998</v>
      </c>
      <c r="L21" s="30">
        <f t="shared" si="4"/>
        <v>6305.78</v>
      </c>
      <c r="M21" s="37">
        <f t="shared" si="5"/>
        <v>9.2812450784576631E-2</v>
      </c>
      <c r="O21" s="30">
        <v>4482.79</v>
      </c>
      <c r="P21" s="9">
        <f t="shared" si="6"/>
        <v>0.61909036546410467</v>
      </c>
      <c r="Q21" s="30">
        <v>7240.93</v>
      </c>
    </row>
    <row r="22" spans="1:17" ht="30" x14ac:dyDescent="0.25">
      <c r="A22" s="31">
        <v>11</v>
      </c>
      <c r="B22" s="9">
        <v>89848</v>
      </c>
      <c r="C22" s="7" t="s">
        <v>15</v>
      </c>
      <c r="D22" s="31" t="s">
        <v>16</v>
      </c>
      <c r="E22" s="9">
        <v>36</v>
      </c>
      <c r="F22" s="30">
        <f t="shared" si="0"/>
        <v>20.059999999999999</v>
      </c>
      <c r="G22" s="30">
        <v>29.5</v>
      </c>
      <c r="H22" s="30">
        <v>32.68</v>
      </c>
      <c r="I22" s="30">
        <f t="shared" si="1"/>
        <v>40.85</v>
      </c>
      <c r="J22" s="30">
        <f t="shared" si="2"/>
        <v>722.16</v>
      </c>
      <c r="K22" s="30">
        <f t="shared" si="3"/>
        <v>748.43999999999994</v>
      </c>
      <c r="L22" s="30">
        <f t="shared" si="4"/>
        <v>1470.6</v>
      </c>
      <c r="M22" s="37">
        <f t="shared" si="5"/>
        <v>2.1645219167779145E-2</v>
      </c>
      <c r="O22" s="30">
        <v>28.46</v>
      </c>
      <c r="P22" s="9">
        <f t="shared" si="6"/>
        <v>0.49102829537612147</v>
      </c>
      <c r="Q22" s="30">
        <v>57.96</v>
      </c>
    </row>
    <row r="23" spans="1:17" ht="19.5" customHeight="1" x14ac:dyDescent="0.25">
      <c r="C23" s="7"/>
      <c r="F23" s="30"/>
      <c r="G23" s="30"/>
      <c r="H23" s="30"/>
      <c r="I23" s="45" t="s">
        <v>10</v>
      </c>
      <c r="J23" s="44">
        <f>SUM(J12:J22)</f>
        <v>41494.54</v>
      </c>
      <c r="K23" s="44">
        <f t="shared" ref="K23:L23" si="7">SUM(K12:K22)</f>
        <v>26446.559999999998</v>
      </c>
      <c r="L23" s="44">
        <f t="shared" si="7"/>
        <v>67941.100000000006</v>
      </c>
      <c r="M23" s="54">
        <f>SUM(M11:M22)</f>
        <v>1</v>
      </c>
    </row>
    <row r="24" spans="1:17" ht="9.75" customHeight="1" x14ac:dyDescent="0.25">
      <c r="C24" s="7"/>
      <c r="F24" s="30"/>
      <c r="G24" s="30"/>
      <c r="H24" s="30"/>
      <c r="I24" s="30"/>
      <c r="J24" s="30"/>
      <c r="K24" s="30"/>
      <c r="L24" s="30"/>
    </row>
    <row r="25" spans="1:17" ht="18.75" customHeight="1" x14ac:dyDescent="0.25">
      <c r="F25" s="30"/>
      <c r="G25" s="30"/>
      <c r="H25" s="30"/>
      <c r="I25" s="30"/>
      <c r="J25" s="30"/>
      <c r="K25" s="33" t="s">
        <v>23</v>
      </c>
      <c r="L25" s="32">
        <f>L27-L26-0.01</f>
        <v>50955.815000000002</v>
      </c>
    </row>
    <row r="26" spans="1:17" ht="18.75" customHeight="1" x14ac:dyDescent="0.25">
      <c r="C26" s="10" t="s">
        <v>46</v>
      </c>
      <c r="F26" s="34" t="s">
        <v>29</v>
      </c>
      <c r="G26" s="30"/>
      <c r="H26" s="30"/>
      <c r="I26" s="30"/>
      <c r="J26" s="30"/>
      <c r="K26" s="33" t="s">
        <v>24</v>
      </c>
      <c r="L26" s="32">
        <f>L27*0.25</f>
        <v>16985.275000000001</v>
      </c>
    </row>
    <row r="27" spans="1:17" ht="18.75" customHeight="1" x14ac:dyDescent="0.25">
      <c r="F27" s="35" t="s">
        <v>30</v>
      </c>
      <c r="G27" s="30"/>
      <c r="H27" s="30"/>
      <c r="I27" s="30"/>
      <c r="J27" s="30"/>
      <c r="K27" s="33" t="s">
        <v>10</v>
      </c>
      <c r="L27" s="32">
        <f>L23</f>
        <v>67941.100000000006</v>
      </c>
    </row>
    <row r="28" spans="1:17" x14ac:dyDescent="0.25">
      <c r="G28" s="30"/>
      <c r="H28" s="30"/>
      <c r="I28" s="30"/>
      <c r="J28" s="30"/>
      <c r="K28" s="30"/>
      <c r="L28" s="30"/>
    </row>
    <row r="30" spans="1:17" x14ac:dyDescent="0.25">
      <c r="J30" s="30"/>
    </row>
  </sheetData>
  <sheetProtection formatCells="0" formatColumns="0" formatRows="0" insertColumns="0" insertRows="0" insertHyperlinks="0" deleteColumns="0" deleteRows="0" sort="0" autoFilter="0" pivotTables="0"/>
  <mergeCells count="9">
    <mergeCell ref="J8:L8"/>
    <mergeCell ref="A8:A9"/>
    <mergeCell ref="B8:B9"/>
    <mergeCell ref="A3:B6"/>
    <mergeCell ref="E5:I5"/>
    <mergeCell ref="C8:C9"/>
    <mergeCell ref="D8:D9"/>
    <mergeCell ref="E8:E9"/>
    <mergeCell ref="F8:I8"/>
  </mergeCells>
  <pageMargins left="0.88" right="0.56000000000000005" top="0.61" bottom="0.54" header="0.31496062992125984" footer="0.31496062992125984"/>
  <pageSetup paperSize="9" scale="69" fitToHeight="3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7" zoomScale="85" zoomScaleNormal="85" workbookViewId="0">
      <selection activeCell="A10" sqref="A10:XFD10"/>
    </sheetView>
  </sheetViews>
  <sheetFormatPr defaultRowHeight="33" customHeight="1" x14ac:dyDescent="0.25"/>
  <cols>
    <col min="1" max="1" width="5.5703125" style="29" customWidth="1"/>
    <col min="2" max="2" width="9.140625" style="9" customWidth="1"/>
    <col min="3" max="3" width="81.7109375" style="9" customWidth="1"/>
    <col min="4" max="4" width="7.140625" style="29" customWidth="1"/>
    <col min="5" max="5" width="7.85546875" style="9" customWidth="1"/>
    <col min="6" max="7" width="11.140625" style="9" customWidth="1"/>
    <col min="8" max="8" width="13" style="9" customWidth="1"/>
    <col min="9" max="9" width="11.85546875" style="9" customWidth="1"/>
    <col min="10" max="10" width="13.5703125" style="9" customWidth="1"/>
    <col min="11" max="11" width="13" style="30" customWidth="1"/>
    <col min="12" max="16384" width="9.140625" style="9"/>
  </cols>
  <sheetData>
    <row r="1" spans="1:11" ht="8.25" customHeight="1" x14ac:dyDescent="0.25">
      <c r="A1" s="11"/>
      <c r="B1" s="1"/>
      <c r="C1" s="1"/>
      <c r="D1" s="11"/>
      <c r="E1" s="1"/>
      <c r="F1" s="1"/>
      <c r="G1" s="1"/>
      <c r="H1" s="1"/>
      <c r="I1" s="1"/>
      <c r="J1" s="1"/>
      <c r="K1" s="12"/>
    </row>
    <row r="2" spans="1:11" ht="22.5" customHeight="1" x14ac:dyDescent="0.25">
      <c r="A2" s="57" t="s">
        <v>0</v>
      </c>
      <c r="B2" s="13"/>
      <c r="C2" s="2"/>
      <c r="D2" s="14"/>
      <c r="E2" s="13" t="s">
        <v>1</v>
      </c>
      <c r="F2" s="15"/>
      <c r="G2" s="16"/>
      <c r="H2" s="15" t="s">
        <v>25</v>
      </c>
      <c r="I2" s="16"/>
      <c r="J2" s="13"/>
      <c r="K2" s="17"/>
    </row>
    <row r="3" spans="1:11" ht="18" customHeight="1" x14ac:dyDescent="0.25">
      <c r="A3" s="69" t="s">
        <v>45</v>
      </c>
      <c r="B3" s="60"/>
      <c r="C3" s="56" t="s">
        <v>43</v>
      </c>
      <c r="D3" s="11"/>
      <c r="E3" s="18" t="s">
        <v>44</v>
      </c>
      <c r="F3" s="19"/>
      <c r="G3" s="20"/>
      <c r="H3" s="19"/>
      <c r="I3" s="19"/>
      <c r="J3" s="1"/>
      <c r="K3" s="21"/>
    </row>
    <row r="4" spans="1:11" ht="8.25" customHeight="1" x14ac:dyDescent="0.25">
      <c r="A4" s="59"/>
      <c r="B4" s="60"/>
      <c r="C4" s="3"/>
      <c r="D4" s="11"/>
      <c r="E4" s="1"/>
      <c r="F4" s="1"/>
      <c r="H4" s="1"/>
      <c r="I4" s="1"/>
      <c r="J4" s="1"/>
      <c r="K4" s="21"/>
    </row>
    <row r="5" spans="1:11" ht="22.5" customHeight="1" x14ac:dyDescent="0.25">
      <c r="A5" s="59"/>
      <c r="B5" s="60"/>
      <c r="C5" s="4" t="s">
        <v>38</v>
      </c>
      <c r="D5" s="11"/>
      <c r="E5" s="63" t="s">
        <v>27</v>
      </c>
      <c r="F5" s="63"/>
      <c r="G5" s="63"/>
      <c r="H5" s="63"/>
      <c r="I5" s="1"/>
      <c r="J5" s="1"/>
      <c r="K5" s="21"/>
    </row>
    <row r="6" spans="1:11" ht="8.25" customHeight="1" x14ac:dyDescent="0.25">
      <c r="A6" s="61"/>
      <c r="B6" s="62"/>
      <c r="C6" s="5"/>
      <c r="D6" s="22"/>
      <c r="E6" s="5"/>
      <c r="F6" s="5"/>
      <c r="G6" s="5"/>
      <c r="H6" s="5"/>
      <c r="I6" s="5"/>
      <c r="J6" s="5"/>
      <c r="K6" s="23"/>
    </row>
    <row r="7" spans="1:11" ht="6.75" customHeight="1" x14ac:dyDescent="0.25">
      <c r="A7" s="11"/>
      <c r="B7" s="1"/>
      <c r="C7" s="1"/>
      <c r="D7" s="11"/>
      <c r="E7" s="1"/>
      <c r="F7" s="1"/>
      <c r="G7" s="1"/>
      <c r="H7" s="1"/>
      <c r="I7" s="1"/>
      <c r="J7" s="1"/>
      <c r="K7" s="12"/>
    </row>
    <row r="8" spans="1:11" ht="23.25" customHeight="1" x14ac:dyDescent="0.25">
      <c r="A8" s="58" t="s">
        <v>2</v>
      </c>
      <c r="B8" s="58" t="s">
        <v>3</v>
      </c>
      <c r="C8" s="58" t="s">
        <v>4</v>
      </c>
      <c r="D8" s="58" t="s">
        <v>5</v>
      </c>
      <c r="E8" s="70" t="s">
        <v>36</v>
      </c>
      <c r="F8" s="67" t="s">
        <v>33</v>
      </c>
      <c r="G8" s="58" t="s">
        <v>31</v>
      </c>
      <c r="H8" s="58"/>
      <c r="I8" s="58" t="s">
        <v>32</v>
      </c>
      <c r="J8" s="58"/>
      <c r="K8" s="65" t="s">
        <v>10</v>
      </c>
    </row>
    <row r="9" spans="1:11" ht="23.25" customHeight="1" x14ac:dyDescent="0.25">
      <c r="A9" s="58"/>
      <c r="B9" s="58"/>
      <c r="C9" s="64"/>
      <c r="D9" s="58"/>
      <c r="E9" s="68"/>
      <c r="F9" s="68"/>
      <c r="G9" s="47" t="s">
        <v>6</v>
      </c>
      <c r="H9" s="47" t="s">
        <v>10</v>
      </c>
      <c r="I9" s="47" t="s">
        <v>6</v>
      </c>
      <c r="J9" s="47" t="s">
        <v>10</v>
      </c>
      <c r="K9" s="66"/>
    </row>
    <row r="10" spans="1:11" s="52" customFormat="1" ht="3" customHeight="1" x14ac:dyDescent="0.25">
      <c r="A10" s="48"/>
      <c r="B10" s="48"/>
      <c r="C10" s="49"/>
      <c r="D10" s="48"/>
      <c r="E10" s="49"/>
      <c r="F10" s="49"/>
      <c r="G10" s="50"/>
      <c r="H10" s="50"/>
      <c r="I10" s="50"/>
      <c r="J10" s="50"/>
      <c r="K10" s="51"/>
    </row>
    <row r="11" spans="1:11" ht="26.25" customHeight="1" x14ac:dyDescent="0.25">
      <c r="A11" s="25"/>
      <c r="B11" s="24"/>
      <c r="C11" s="6" t="s">
        <v>17</v>
      </c>
      <c r="D11" s="25"/>
      <c r="E11" s="24"/>
      <c r="F11" s="26"/>
      <c r="G11" s="26"/>
      <c r="H11" s="27"/>
      <c r="I11" s="27"/>
      <c r="J11" s="27"/>
      <c r="K11" s="28"/>
    </row>
    <row r="12" spans="1:11" ht="23.25" customHeight="1" x14ac:dyDescent="0.25">
      <c r="A12" s="29">
        <v>1</v>
      </c>
      <c r="B12" s="9">
        <v>99061</v>
      </c>
      <c r="C12" s="7" t="s">
        <v>11</v>
      </c>
      <c r="D12" s="29" t="s">
        <v>12</v>
      </c>
      <c r="E12" s="9">
        <v>4</v>
      </c>
      <c r="F12" s="30">
        <f>Orçamento!I12</f>
        <v>125.3</v>
      </c>
      <c r="G12" s="30">
        <f>E12</f>
        <v>4</v>
      </c>
      <c r="H12" s="30">
        <f>F12*G12</f>
        <v>501.2</v>
      </c>
      <c r="I12" s="30"/>
      <c r="J12" s="30"/>
      <c r="K12" s="30">
        <f>H12+J12</f>
        <v>501.2</v>
      </c>
    </row>
    <row r="13" spans="1:11" ht="49.5" customHeight="1" x14ac:dyDescent="0.25">
      <c r="A13" s="29">
        <v>2</v>
      </c>
      <c r="B13" s="9">
        <v>90105</v>
      </c>
      <c r="C13" s="8" t="s">
        <v>26</v>
      </c>
      <c r="D13" s="29" t="s">
        <v>13</v>
      </c>
      <c r="E13" s="9">
        <v>98.09</v>
      </c>
      <c r="F13" s="30">
        <f>Orçamento!I13</f>
        <v>9.73</v>
      </c>
      <c r="G13" s="30">
        <f>E13</f>
        <v>98.09</v>
      </c>
      <c r="H13" s="30">
        <f>F13*G13</f>
        <v>954.41570000000013</v>
      </c>
      <c r="I13" s="30"/>
      <c r="J13" s="30"/>
      <c r="K13" s="30">
        <f t="shared" ref="K13:K22" si="0">H13+J13</f>
        <v>954.41570000000013</v>
      </c>
    </row>
    <row r="14" spans="1:11" ht="23.25" customHeight="1" x14ac:dyDescent="0.25">
      <c r="A14" s="29">
        <v>3</v>
      </c>
      <c r="B14" s="9">
        <v>93382</v>
      </c>
      <c r="C14" s="7" t="s">
        <v>14</v>
      </c>
      <c r="D14" s="29" t="s">
        <v>13</v>
      </c>
      <c r="E14" s="9">
        <v>20.8</v>
      </c>
      <c r="F14" s="30">
        <f>Orçamento!I14</f>
        <v>38.76</v>
      </c>
      <c r="G14" s="30"/>
      <c r="H14" s="30"/>
      <c r="I14" s="30">
        <f>E14</f>
        <v>20.8</v>
      </c>
      <c r="J14" s="30">
        <f t="shared" ref="J14:J22" si="1">I14*F14</f>
        <v>806.20799999999997</v>
      </c>
      <c r="K14" s="30">
        <f t="shared" si="0"/>
        <v>806.20799999999997</v>
      </c>
    </row>
    <row r="15" spans="1:11" ht="42.75" customHeight="1" x14ac:dyDescent="0.25">
      <c r="A15" s="29">
        <v>4</v>
      </c>
      <c r="B15" s="9">
        <v>98105</v>
      </c>
      <c r="C15" s="7" t="s">
        <v>18</v>
      </c>
      <c r="D15" s="29" t="s">
        <v>12</v>
      </c>
      <c r="E15" s="9">
        <v>1</v>
      </c>
      <c r="F15" s="30">
        <f>Orçamento!I15</f>
        <v>998.75</v>
      </c>
      <c r="G15" s="30">
        <f>E15</f>
        <v>1</v>
      </c>
      <c r="H15" s="30">
        <f>F15*G15</f>
        <v>998.75</v>
      </c>
      <c r="I15" s="30"/>
      <c r="J15" s="30"/>
      <c r="K15" s="30">
        <f t="shared" si="0"/>
        <v>998.75</v>
      </c>
    </row>
    <row r="16" spans="1:11" ht="42.75" customHeight="1" x14ac:dyDescent="0.25">
      <c r="A16" s="29">
        <v>5</v>
      </c>
      <c r="B16" s="9">
        <v>97902</v>
      </c>
      <c r="C16" s="8" t="s">
        <v>37</v>
      </c>
      <c r="D16" s="29" t="s">
        <v>12</v>
      </c>
      <c r="E16" s="9">
        <v>2</v>
      </c>
      <c r="F16" s="30">
        <f>Orçamento!I16</f>
        <v>849.25</v>
      </c>
      <c r="G16" s="30">
        <v>2</v>
      </c>
      <c r="H16" s="30">
        <f>F16*G16</f>
        <v>1698.5</v>
      </c>
      <c r="I16" s="30"/>
      <c r="J16" s="30"/>
      <c r="K16" s="30">
        <f t="shared" si="0"/>
        <v>1698.5</v>
      </c>
    </row>
    <row r="17" spans="1:11" ht="42.75" customHeight="1" x14ac:dyDescent="0.25">
      <c r="A17" s="29">
        <v>6</v>
      </c>
      <c r="B17" s="9">
        <v>98068</v>
      </c>
      <c r="C17" s="7" t="s">
        <v>19</v>
      </c>
      <c r="D17" s="29" t="s">
        <v>12</v>
      </c>
      <c r="E17" s="9">
        <v>1</v>
      </c>
      <c r="F17" s="30">
        <f>Orçamento!I17</f>
        <v>14488.38</v>
      </c>
      <c r="G17" s="30">
        <v>1</v>
      </c>
      <c r="H17" s="30">
        <f t="shared" ref="H17:H22" si="2">F17*G17</f>
        <v>14488.38</v>
      </c>
      <c r="I17" s="30"/>
      <c r="J17" s="30">
        <f t="shared" si="1"/>
        <v>0</v>
      </c>
      <c r="K17" s="30">
        <f t="shared" si="0"/>
        <v>14488.38</v>
      </c>
    </row>
    <row r="18" spans="1:11" ht="42.75" customHeight="1" x14ac:dyDescent="0.25">
      <c r="A18" s="29">
        <v>7</v>
      </c>
      <c r="B18" s="9">
        <v>98074</v>
      </c>
      <c r="C18" s="7" t="s">
        <v>20</v>
      </c>
      <c r="D18" s="29" t="s">
        <v>12</v>
      </c>
      <c r="E18" s="9">
        <v>1</v>
      </c>
      <c r="F18" s="30">
        <f>Orçamento!I18</f>
        <v>14816.08</v>
      </c>
      <c r="G18" s="30">
        <v>1</v>
      </c>
      <c r="H18" s="30">
        <f t="shared" si="2"/>
        <v>14816.08</v>
      </c>
      <c r="I18" s="30"/>
      <c r="J18" s="30">
        <f t="shared" si="1"/>
        <v>0</v>
      </c>
      <c r="K18" s="30">
        <f t="shared" si="0"/>
        <v>14816.08</v>
      </c>
    </row>
    <row r="19" spans="1:11" ht="42.75" customHeight="1" x14ac:dyDescent="0.25">
      <c r="A19" s="29">
        <v>8</v>
      </c>
      <c r="B19" s="9">
        <v>98080</v>
      </c>
      <c r="C19" s="7" t="s">
        <v>21</v>
      </c>
      <c r="D19" s="29" t="s">
        <v>12</v>
      </c>
      <c r="E19" s="9">
        <v>1</v>
      </c>
      <c r="F19" s="30">
        <f>Orçamento!I19</f>
        <v>15652.08</v>
      </c>
      <c r="G19" s="30"/>
      <c r="H19" s="30">
        <f t="shared" si="2"/>
        <v>0</v>
      </c>
      <c r="I19" s="30">
        <v>1</v>
      </c>
      <c r="J19" s="30">
        <f t="shared" si="1"/>
        <v>15652.08</v>
      </c>
      <c r="K19" s="30">
        <f t="shared" si="0"/>
        <v>15652.08</v>
      </c>
    </row>
    <row r="20" spans="1:11" ht="42.75" customHeight="1" x14ac:dyDescent="0.25">
      <c r="A20" s="29">
        <v>9</v>
      </c>
      <c r="B20" s="9">
        <v>98067</v>
      </c>
      <c r="C20" s="7" t="s">
        <v>22</v>
      </c>
      <c r="D20" s="29" t="s">
        <v>12</v>
      </c>
      <c r="E20" s="9">
        <v>1</v>
      </c>
      <c r="F20" s="30">
        <f>Orçamento!I20</f>
        <v>10249.1</v>
      </c>
      <c r="G20" s="30"/>
      <c r="H20" s="30">
        <f t="shared" si="2"/>
        <v>0</v>
      </c>
      <c r="I20" s="30">
        <v>1</v>
      </c>
      <c r="J20" s="30">
        <f t="shared" si="1"/>
        <v>10249.1</v>
      </c>
      <c r="K20" s="30">
        <f t="shared" si="0"/>
        <v>10249.1</v>
      </c>
    </row>
    <row r="21" spans="1:11" ht="42.75" customHeight="1" x14ac:dyDescent="0.25">
      <c r="A21" s="29">
        <v>10</v>
      </c>
      <c r="B21" s="9">
        <v>98072</v>
      </c>
      <c r="C21" s="7" t="s">
        <v>28</v>
      </c>
      <c r="D21" s="29" t="s">
        <v>12</v>
      </c>
      <c r="E21" s="9">
        <v>1</v>
      </c>
      <c r="F21" s="30">
        <f>Orçamento!I21</f>
        <v>6305.78</v>
      </c>
      <c r="G21" s="30"/>
      <c r="H21" s="30">
        <f t="shared" si="2"/>
        <v>0</v>
      </c>
      <c r="I21" s="30">
        <v>1</v>
      </c>
      <c r="J21" s="30">
        <f t="shared" si="1"/>
        <v>6305.78</v>
      </c>
      <c r="K21" s="30">
        <f t="shared" si="0"/>
        <v>6305.78</v>
      </c>
    </row>
    <row r="22" spans="1:11" ht="33" customHeight="1" x14ac:dyDescent="0.25">
      <c r="A22" s="29">
        <v>11</v>
      </c>
      <c r="B22" s="9">
        <v>89714</v>
      </c>
      <c r="C22" s="7" t="s">
        <v>15</v>
      </c>
      <c r="D22" s="31" t="s">
        <v>16</v>
      </c>
      <c r="E22" s="9">
        <v>36</v>
      </c>
      <c r="F22" s="30">
        <f>Orçamento!I22</f>
        <v>40.85</v>
      </c>
      <c r="G22" s="30"/>
      <c r="H22" s="30">
        <f t="shared" si="2"/>
        <v>0</v>
      </c>
      <c r="I22" s="30">
        <v>36</v>
      </c>
      <c r="J22" s="30">
        <f t="shared" si="1"/>
        <v>1470.6000000000001</v>
      </c>
      <c r="K22" s="30">
        <f t="shared" si="0"/>
        <v>1470.6000000000001</v>
      </c>
    </row>
    <row r="23" spans="1:11" ht="9.75" customHeight="1" x14ac:dyDescent="0.25">
      <c r="C23" s="7"/>
      <c r="F23" s="30"/>
      <c r="G23" s="30"/>
      <c r="H23" s="30"/>
      <c r="I23" s="30"/>
      <c r="J23" s="30"/>
    </row>
    <row r="24" spans="1:11" ht="23.25" customHeight="1" x14ac:dyDescent="0.25">
      <c r="C24" s="7"/>
      <c r="F24" s="42" t="s">
        <v>40</v>
      </c>
      <c r="G24" s="43"/>
      <c r="H24" s="44">
        <f>SUM(H12:H22)</f>
        <v>33457.325700000001</v>
      </c>
      <c r="I24" s="44"/>
      <c r="J24" s="44">
        <f>SUM(J12:J22)</f>
        <v>34483.767999999996</v>
      </c>
      <c r="K24" s="44">
        <f>SUM(H24:J24)+0.01</f>
        <v>67941.103699999992</v>
      </c>
    </row>
    <row r="25" spans="1:11" ht="12.75" customHeight="1" x14ac:dyDescent="0.25">
      <c r="C25" s="7"/>
      <c r="F25" s="30"/>
      <c r="G25" s="30"/>
      <c r="H25" s="30"/>
      <c r="I25" s="30"/>
      <c r="J25" s="30"/>
    </row>
    <row r="26" spans="1:11" ht="13.5" customHeight="1" x14ac:dyDescent="0.25">
      <c r="F26" s="30"/>
      <c r="G26" s="30"/>
      <c r="H26" s="30"/>
      <c r="I26" s="30"/>
      <c r="J26" s="33"/>
    </row>
    <row r="27" spans="1:11" ht="22.5" customHeight="1" x14ac:dyDescent="0.25">
      <c r="C27" s="34" t="str">
        <f>Orçamento!C26</f>
        <v>Itaiópolis - SC, 10 de janeiro de 2022.</v>
      </c>
      <c r="F27" s="34" t="s">
        <v>29</v>
      </c>
      <c r="G27" s="30"/>
      <c r="H27" s="30"/>
      <c r="I27" s="30"/>
      <c r="J27" s="33"/>
    </row>
    <row r="28" spans="1:11" ht="15.75" customHeight="1" x14ac:dyDescent="0.25">
      <c r="F28" s="35" t="s">
        <v>30</v>
      </c>
      <c r="H28" s="30"/>
      <c r="I28" s="30"/>
      <c r="J28" s="33"/>
    </row>
    <row r="29" spans="1:11" ht="14.25" customHeight="1" x14ac:dyDescent="0.25">
      <c r="F29" s="30"/>
      <c r="H29" s="30"/>
      <c r="I29" s="30"/>
      <c r="J29" s="30"/>
    </row>
  </sheetData>
  <mergeCells count="11">
    <mergeCell ref="I8:J8"/>
    <mergeCell ref="K8:K9"/>
    <mergeCell ref="F8:F9"/>
    <mergeCell ref="A3:B6"/>
    <mergeCell ref="E5:H5"/>
    <mergeCell ref="A8:A9"/>
    <mergeCell ref="B8:B9"/>
    <mergeCell ref="C8:C9"/>
    <mergeCell ref="D8:D9"/>
    <mergeCell ref="E8:E9"/>
    <mergeCell ref="G8:H8"/>
  </mergeCells>
  <pageMargins left="0.78740157480314965" right="0.51181102362204722" top="0.70866141732283472" bottom="0.6692913385826772" header="0.31496062992125984" footer="0.39370078740157483"/>
  <pageSetup paperSize="9" scale="71" fitToHeight="3" orientation="landscape" horizontalDpi="0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Sinapi em Excel</dc:title>
  <dc:subject>Sinapi em Excel</dc:subject>
  <dc:creator>i9orcamentos.com.br</dc:creator>
  <cp:keywords>Sinapi Excel</cp:keywords>
  <dc:description>Sinapi em Excel</dc:description>
  <cp:lastModifiedBy>ADM</cp:lastModifiedBy>
  <cp:lastPrinted>2022-01-10T14:39:12Z</cp:lastPrinted>
  <dcterms:created xsi:type="dcterms:W3CDTF">2021-02-09T11:59:38Z</dcterms:created>
  <dcterms:modified xsi:type="dcterms:W3CDTF">2022-02-08T12:43:17Z</dcterms:modified>
  <cp:category>Sinapi Excel</cp:category>
</cp:coreProperties>
</file>